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čunovodstvo\OneDrive - CARNet\OBRASCI I IZVJEŠTAJI\OBRASCI I IZVJEŠTAJI 2023\PLAN 2023\Financijski plan 2023\Izvršenje financijskog plana 2023\"/>
    </mc:Choice>
  </mc:AlternateContent>
  <bookViews>
    <workbookView xWindow="0" yWindow="0" windowWidth="28800" windowHeight="12330" tabRatio="700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7" r:id="rId7"/>
  </sheets>
  <definedNames>
    <definedName name="_xlnm.Print_Area" localSheetId="1">' Račun prihoda i rashoda'!$B$1:$L$113</definedName>
    <definedName name="_xlnm.Print_Area" localSheetId="6">'POSEBNI DIO'!$A$1:$H$266</definedName>
    <definedName name="_xlnm.Print_Area" localSheetId="3">'Rashodi prema funkcijskoj k '!$B$1:$H$18</definedName>
    <definedName name="_xlnm.Print_Area" localSheetId="2">'Rashodi prema izvorima finan'!$B$1:$H$31</definedName>
    <definedName name="_xlnm.Print_Area" localSheetId="0">SAŽETAK!$B$1:$L$35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H262" i="7" l="1"/>
  <c r="H266" i="7"/>
  <c r="H223" i="7"/>
  <c r="H122" i="7"/>
  <c r="H61" i="7"/>
  <c r="H87" i="7"/>
  <c r="H14" i="7"/>
  <c r="H41" i="7"/>
  <c r="G61" i="7"/>
  <c r="G52" i="7"/>
  <c r="G248" i="7"/>
  <c r="G247" i="7" s="1"/>
  <c r="G262" i="7"/>
  <c r="G255" i="7"/>
  <c r="H255" i="7" s="1"/>
  <c r="G251" i="7"/>
  <c r="H247" i="7" l="1"/>
  <c r="G254" i="7"/>
  <c r="H254" i="7" s="1"/>
  <c r="H170" i="7"/>
  <c r="H175" i="7"/>
  <c r="H176" i="7"/>
  <c r="H180" i="7"/>
  <c r="G166" i="7"/>
  <c r="G176" i="7"/>
  <c r="G170" i="7"/>
  <c r="G163" i="7"/>
  <c r="H163" i="7" s="1"/>
  <c r="G103" i="7"/>
  <c r="H103" i="7" s="1"/>
  <c r="G134" i="7"/>
  <c r="H134" i="7" s="1"/>
  <c r="G135" i="7"/>
  <c r="H135" i="7" s="1"/>
  <c r="E133" i="7"/>
  <c r="G129" i="7"/>
  <c r="H129" i="7" s="1"/>
  <c r="G127" i="7"/>
  <c r="H127" i="7" s="1"/>
  <c r="G93" i="7"/>
  <c r="G94" i="7"/>
  <c r="H94" i="7" s="1"/>
  <c r="G120" i="7"/>
  <c r="G119" i="7" s="1"/>
  <c r="H119" i="7" s="1"/>
  <c r="G116" i="7"/>
  <c r="H116" i="7" s="1"/>
  <c r="G113" i="7"/>
  <c r="H113" i="7" s="1"/>
  <c r="G111" i="7"/>
  <c r="H111" i="7" s="1"/>
  <c r="G40" i="7"/>
  <c r="H40" i="7" s="1"/>
  <c r="G228" i="7"/>
  <c r="G240" i="7"/>
  <c r="H240" i="7" s="1"/>
  <c r="G232" i="7"/>
  <c r="H232" i="7" s="1"/>
  <c r="G216" i="7"/>
  <c r="H216" i="7" s="1"/>
  <c r="E246" i="7"/>
  <c r="E254" i="7"/>
  <c r="G252" i="7"/>
  <c r="H252" i="7" s="1"/>
  <c r="G250" i="7"/>
  <c r="H250" i="7" s="1"/>
  <c r="E245" i="7"/>
  <c r="E244" i="7" s="1"/>
  <c r="E243" i="7" s="1"/>
  <c r="G259" i="7"/>
  <c r="H259" i="7" s="1"/>
  <c r="E235" i="7"/>
  <c r="E224" i="7"/>
  <c r="G39" i="7" l="1"/>
  <c r="H39" i="7" s="1"/>
  <c r="G239" i="7"/>
  <c r="H239" i="7" s="1"/>
  <c r="G133" i="7"/>
  <c r="H133" i="7" s="1"/>
  <c r="G246" i="7"/>
  <c r="G162" i="7"/>
  <c r="H162" i="7" s="1"/>
  <c r="H166" i="7"/>
  <c r="H228" i="7"/>
  <c r="H246" i="7"/>
  <c r="G110" i="7"/>
  <c r="E242" i="7"/>
  <c r="E213" i="7"/>
  <c r="E204" i="7"/>
  <c r="E186" i="7"/>
  <c r="E195" i="7"/>
  <c r="E165" i="7"/>
  <c r="E179" i="7"/>
  <c r="E162" i="7"/>
  <c r="E156" i="7"/>
  <c r="E149" i="7"/>
  <c r="E141" i="7"/>
  <c r="E126" i="7"/>
  <c r="E110" i="7"/>
  <c r="E102" i="7"/>
  <c r="E96" i="7"/>
  <c r="E90" i="7"/>
  <c r="E83" i="7"/>
  <c r="G86" i="7"/>
  <c r="E86" i="7"/>
  <c r="E80" i="7"/>
  <c r="E55" i="7"/>
  <c r="E46" i="7"/>
  <c r="E38" i="7"/>
  <c r="E35" i="7"/>
  <c r="E15" i="7"/>
  <c r="E13" i="7" s="1"/>
  <c r="F6" i="8"/>
  <c r="F14" i="8"/>
  <c r="H7" i="8"/>
  <c r="H8" i="8"/>
  <c r="H9" i="8"/>
  <c r="H10" i="8"/>
  <c r="H11" i="8"/>
  <c r="H12" i="8"/>
  <c r="H13" i="8"/>
  <c r="H15" i="8"/>
  <c r="H16" i="8"/>
  <c r="H17" i="8"/>
  <c r="H18" i="8"/>
  <c r="G7" i="8"/>
  <c r="G8" i="8"/>
  <c r="G9" i="8"/>
  <c r="G10" i="8"/>
  <c r="G11" i="8"/>
  <c r="G12" i="8"/>
  <c r="G13" i="8"/>
  <c r="G15" i="8"/>
  <c r="G16" i="8"/>
  <c r="G17" i="8"/>
  <c r="G18" i="8"/>
  <c r="E17" i="8"/>
  <c r="F17" i="8"/>
  <c r="E14" i="8"/>
  <c r="H14" i="8"/>
  <c r="F31" i="5"/>
  <c r="F29" i="5"/>
  <c r="F21" i="5"/>
  <c r="F16" i="5"/>
  <c r="F8" i="5"/>
  <c r="J60" i="3"/>
  <c r="J103" i="3"/>
  <c r="J97" i="3"/>
  <c r="K109" i="3"/>
  <c r="J108" i="3"/>
  <c r="J104" i="3"/>
  <c r="L82" i="3"/>
  <c r="L83" i="3"/>
  <c r="K82" i="3"/>
  <c r="K83" i="3"/>
  <c r="J82" i="3"/>
  <c r="L79" i="3"/>
  <c r="J33" i="3"/>
  <c r="K35" i="3"/>
  <c r="L35" i="3"/>
  <c r="D14" i="8"/>
  <c r="D6" i="8"/>
  <c r="C17" i="8"/>
  <c r="C14" i="8"/>
  <c r="E178" i="7" l="1"/>
  <c r="H178" i="7" s="1"/>
  <c r="H179" i="7"/>
  <c r="H86" i="7"/>
  <c r="H110" i="7"/>
  <c r="G245" i="7"/>
  <c r="G244" i="7" s="1"/>
  <c r="G243" i="7" s="1"/>
  <c r="G242" i="7" s="1"/>
  <c r="H245" i="7"/>
  <c r="E161" i="7"/>
  <c r="E160" i="7" s="1"/>
  <c r="E159" i="7" s="1"/>
  <c r="E45" i="7"/>
  <c r="E44" i="7" s="1"/>
  <c r="H244" i="7"/>
  <c r="G14" i="8"/>
  <c r="C6" i="8"/>
  <c r="H242" i="7" l="1"/>
  <c r="D17" i="8"/>
  <c r="D20" i="5"/>
  <c r="D15" i="5"/>
  <c r="D6" i="5" s="1"/>
  <c r="H55" i="3" l="1"/>
  <c r="H30" i="3"/>
  <c r="H18" i="3"/>
  <c r="C11" i="5" l="1"/>
  <c r="G98" i="3"/>
  <c r="G97" i="3"/>
  <c r="G10" i="3"/>
  <c r="C25" i="5"/>
  <c r="C31" i="5"/>
  <c r="C29" i="5"/>
  <c r="C27" i="5"/>
  <c r="G99" i="3"/>
  <c r="G103" i="3"/>
  <c r="G104" i="3"/>
  <c r="G108" i="3"/>
  <c r="G33" i="3"/>
  <c r="G84" i="7" l="1"/>
  <c r="G56" i="7"/>
  <c r="H56" i="7" s="1"/>
  <c r="G81" i="7"/>
  <c r="G75" i="7"/>
  <c r="H75" i="7" s="1"/>
  <c r="G67" i="7"/>
  <c r="H67" i="7" s="1"/>
  <c r="G36" i="7"/>
  <c r="G30" i="7"/>
  <c r="H30" i="7" s="1"/>
  <c r="G24" i="7"/>
  <c r="H24" i="7" s="1"/>
  <c r="G19" i="7"/>
  <c r="H19" i="7" s="1"/>
  <c r="G16" i="7"/>
  <c r="H16" i="7" s="1"/>
  <c r="G51" i="7"/>
  <c r="H51" i="7" s="1"/>
  <c r="G53" i="7"/>
  <c r="H53" i="7" s="1"/>
  <c r="G236" i="7"/>
  <c r="G225" i="7"/>
  <c r="G218" i="7"/>
  <c r="H218" i="7" s="1"/>
  <c r="G214" i="7"/>
  <c r="G211" i="7"/>
  <c r="H211" i="7" s="1"/>
  <c r="G209" i="7"/>
  <c r="H209" i="7" s="1"/>
  <c r="G205" i="7"/>
  <c r="H205" i="7" s="1"/>
  <c r="G196" i="7"/>
  <c r="G193" i="7"/>
  <c r="H193" i="7" s="1"/>
  <c r="G191" i="7"/>
  <c r="H191" i="7" s="1"/>
  <c r="G187" i="7"/>
  <c r="H187" i="7" s="1"/>
  <c r="G173" i="7"/>
  <c r="G157" i="7"/>
  <c r="G156" i="7" s="1"/>
  <c r="G150" i="7"/>
  <c r="G149" i="7" s="1"/>
  <c r="G142" i="7"/>
  <c r="G141" i="7" s="1"/>
  <c r="G91" i="7"/>
  <c r="G97" i="7"/>
  <c r="G131" i="7"/>
  <c r="G105" i="7"/>
  <c r="G90" i="7" l="1"/>
  <c r="H91" i="7"/>
  <c r="H173" i="7"/>
  <c r="G165" i="7"/>
  <c r="H165" i="7" s="1"/>
  <c r="G195" i="7"/>
  <c r="H195" i="7" s="1"/>
  <c r="H196" i="7"/>
  <c r="G213" i="7"/>
  <c r="H214" i="7"/>
  <c r="H105" i="7"/>
  <c r="G102" i="7"/>
  <c r="H102" i="7" s="1"/>
  <c r="G80" i="7"/>
  <c r="H80" i="7" s="1"/>
  <c r="H81" i="7"/>
  <c r="H131" i="7"/>
  <c r="G126" i="7"/>
  <c r="H126" i="7" s="1"/>
  <c r="H225" i="7"/>
  <c r="G224" i="7"/>
  <c r="G35" i="7"/>
  <c r="H35" i="7" s="1"/>
  <c r="H36" i="7"/>
  <c r="G96" i="7"/>
  <c r="H96" i="7" s="1"/>
  <c r="H97" i="7"/>
  <c r="G235" i="7"/>
  <c r="H235" i="7" s="1"/>
  <c r="H236" i="7"/>
  <c r="G83" i="7"/>
  <c r="H83" i="7" s="1"/>
  <c r="H84" i="7"/>
  <c r="G186" i="7"/>
  <c r="H186" i="7" s="1"/>
  <c r="G47" i="7"/>
  <c r="G15" i="7"/>
  <c r="G55" i="7"/>
  <c r="H55" i="7" s="1"/>
  <c r="G204" i="7"/>
  <c r="G184" i="7"/>
  <c r="G222" i="7" l="1"/>
  <c r="H224" i="7"/>
  <c r="G13" i="7"/>
  <c r="H15" i="7"/>
  <c r="G46" i="7"/>
  <c r="H46" i="7" s="1"/>
  <c r="H47" i="7"/>
  <c r="H90" i="7"/>
  <c r="G89" i="7"/>
  <c r="G238" i="7"/>
  <c r="E238" i="7"/>
  <c r="E222" i="7"/>
  <c r="H204" i="7"/>
  <c r="G203" i="7"/>
  <c r="E203" i="7"/>
  <c r="G198" i="7"/>
  <c r="E198" i="7"/>
  <c r="H185" i="7"/>
  <c r="E184" i="7"/>
  <c r="G161" i="7"/>
  <c r="G160" i="7" s="1"/>
  <c r="G159" i="7" s="1"/>
  <c r="H156" i="7"/>
  <c r="E154" i="7"/>
  <c r="E153" i="7" s="1"/>
  <c r="E152" i="7" s="1"/>
  <c r="H149" i="7"/>
  <c r="H148" i="7"/>
  <c r="G147" i="7"/>
  <c r="E147" i="7"/>
  <c r="E146" i="7" s="1"/>
  <c r="E145" i="7" s="1"/>
  <c r="H141" i="7"/>
  <c r="G140" i="7"/>
  <c r="E140" i="7"/>
  <c r="E139" i="7" s="1"/>
  <c r="E138" i="7" s="1"/>
  <c r="G125" i="7"/>
  <c r="H125" i="7" s="1"/>
  <c r="E124" i="7"/>
  <c r="E123" i="7" s="1"/>
  <c r="G109" i="7"/>
  <c r="G108" i="7" s="1"/>
  <c r="E108" i="7"/>
  <c r="E107" i="7" s="1"/>
  <c r="G101" i="7"/>
  <c r="G100" i="7" s="1"/>
  <c r="E100" i="7"/>
  <c r="E99" i="7" s="1"/>
  <c r="E93" i="7" s="1"/>
  <c r="H93" i="7" s="1"/>
  <c r="E89" i="7"/>
  <c r="E88" i="7" s="1"/>
  <c r="G45" i="7"/>
  <c r="G38" i="7"/>
  <c r="H38" i="7" s="1"/>
  <c r="E12" i="7"/>
  <c r="E6" i="8"/>
  <c r="H8" i="5"/>
  <c r="H9" i="5"/>
  <c r="H10" i="5"/>
  <c r="H12" i="5"/>
  <c r="H14" i="5"/>
  <c r="H16" i="5"/>
  <c r="H18" i="5"/>
  <c r="H21" i="5"/>
  <c r="H22" i="5"/>
  <c r="H23" i="5"/>
  <c r="H25" i="5"/>
  <c r="H27" i="5"/>
  <c r="H29" i="5"/>
  <c r="H31" i="5"/>
  <c r="G8" i="5"/>
  <c r="G9" i="5"/>
  <c r="G10" i="5"/>
  <c r="G12" i="5"/>
  <c r="G14" i="5"/>
  <c r="G16" i="5"/>
  <c r="G18" i="5"/>
  <c r="G21" i="5"/>
  <c r="G22" i="5"/>
  <c r="G23" i="5"/>
  <c r="G25" i="5"/>
  <c r="G27" i="5"/>
  <c r="G29" i="5"/>
  <c r="G31" i="5"/>
  <c r="E19" i="5"/>
  <c r="F17" i="5"/>
  <c r="F15" i="5"/>
  <c r="F13" i="5"/>
  <c r="F11" i="5"/>
  <c r="F9" i="5"/>
  <c r="F7" i="5"/>
  <c r="E6" i="5"/>
  <c r="I99" i="3"/>
  <c r="I98" i="3" s="1"/>
  <c r="I97" i="3" s="1"/>
  <c r="H98" i="3"/>
  <c r="H103" i="3"/>
  <c r="J99" i="3"/>
  <c r="J98" i="3" s="1"/>
  <c r="L52" i="3"/>
  <c r="L53" i="3"/>
  <c r="L54" i="3"/>
  <c r="L56" i="3"/>
  <c r="L58" i="3"/>
  <c r="L59" i="3"/>
  <c r="L62" i="3"/>
  <c r="L63" i="3"/>
  <c r="L64" i="3"/>
  <c r="L65" i="3"/>
  <c r="L67" i="3"/>
  <c r="L68" i="3"/>
  <c r="L69" i="3"/>
  <c r="L70" i="3"/>
  <c r="L71" i="3"/>
  <c r="L73" i="3"/>
  <c r="L74" i="3"/>
  <c r="L75" i="3"/>
  <c r="L76" i="3"/>
  <c r="L77" i="3"/>
  <c r="L78" i="3"/>
  <c r="L80" i="3"/>
  <c r="L81" i="3"/>
  <c r="L85" i="3"/>
  <c r="L86" i="3"/>
  <c r="L87" i="3"/>
  <c r="L88" i="3"/>
  <c r="L89" i="3"/>
  <c r="L92" i="3"/>
  <c r="L93" i="3"/>
  <c r="L96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4" i="3"/>
  <c r="L16" i="3"/>
  <c r="L17" i="3"/>
  <c r="L19" i="3"/>
  <c r="L20" i="3"/>
  <c r="L21" i="3"/>
  <c r="L22" i="3"/>
  <c r="L25" i="3"/>
  <c r="L28" i="3"/>
  <c r="L31" i="3"/>
  <c r="L32" i="3"/>
  <c r="L34" i="3"/>
  <c r="L38" i="3"/>
  <c r="L39" i="3"/>
  <c r="L43" i="3"/>
  <c r="L10" i="3"/>
  <c r="I12" i="3"/>
  <c r="H198" i="7" l="1"/>
  <c r="E183" i="7"/>
  <c r="E182" i="7" s="1"/>
  <c r="E181" i="7" s="1"/>
  <c r="H238" i="7"/>
  <c r="H159" i="7"/>
  <c r="G221" i="7"/>
  <c r="E202" i="7"/>
  <c r="E201" i="7" s="1"/>
  <c r="E43" i="7"/>
  <c r="E11" i="7"/>
  <c r="E10" i="7" s="1"/>
  <c r="H6" i="8"/>
  <c r="G6" i="8"/>
  <c r="F6" i="5"/>
  <c r="L98" i="3"/>
  <c r="H97" i="3"/>
  <c r="L97" i="3" s="1"/>
  <c r="G12" i="7"/>
  <c r="H89" i="7"/>
  <c r="H203" i="7"/>
  <c r="H140" i="7"/>
  <c r="H147" i="7"/>
  <c r="H184" i="7"/>
  <c r="H222" i="7"/>
  <c r="G124" i="7"/>
  <c r="H13" i="7"/>
  <c r="E221" i="7"/>
  <c r="E220" i="7" s="1"/>
  <c r="E200" i="7" s="1"/>
  <c r="H161" i="7"/>
  <c r="G146" i="7"/>
  <c r="H146" i="7" s="1"/>
  <c r="H108" i="7"/>
  <c r="G107" i="7"/>
  <c r="H100" i="7"/>
  <c r="G99" i="7"/>
  <c r="H99" i="7" s="1"/>
  <c r="G139" i="7"/>
  <c r="G202" i="7"/>
  <c r="G220" i="7"/>
  <c r="G154" i="7"/>
  <c r="H160" i="7"/>
  <c r="G183" i="7"/>
  <c r="G88" i="7"/>
  <c r="H124" i="7" l="1"/>
  <c r="G123" i="7"/>
  <c r="H88" i="7"/>
  <c r="H107" i="7"/>
  <c r="H12" i="7"/>
  <c r="E42" i="7"/>
  <c r="G11" i="7"/>
  <c r="G10" i="7" s="1"/>
  <c r="H221" i="7"/>
  <c r="H220" i="7"/>
  <c r="G145" i="7"/>
  <c r="H183" i="7"/>
  <c r="G182" i="7"/>
  <c r="H202" i="7"/>
  <c r="G201" i="7"/>
  <c r="H139" i="7"/>
  <c r="G138" i="7"/>
  <c r="H138" i="7" s="1"/>
  <c r="H154" i="7"/>
  <c r="G153" i="7"/>
  <c r="H45" i="7"/>
  <c r="G44" i="7"/>
  <c r="H145" i="7" l="1"/>
  <c r="H123" i="7"/>
  <c r="H11" i="7"/>
  <c r="E9" i="7"/>
  <c r="G43" i="7"/>
  <c r="H44" i="7"/>
  <c r="H10" i="7"/>
  <c r="H153" i="7"/>
  <c r="G152" i="7"/>
  <c r="H201" i="7"/>
  <c r="G200" i="7"/>
  <c r="H200" i="7" s="1"/>
  <c r="H182" i="7"/>
  <c r="G181" i="7"/>
  <c r="H152" i="7" l="1"/>
  <c r="H181" i="7"/>
  <c r="H43" i="7"/>
  <c r="G42" i="7"/>
  <c r="G9" i="7" s="1"/>
  <c r="H42" i="7" l="1"/>
  <c r="H9" i="7" l="1"/>
  <c r="L24" i="1" l="1"/>
  <c r="L11" i="1"/>
  <c r="L13" i="1"/>
  <c r="L14" i="1"/>
  <c r="K14" i="1"/>
  <c r="K24" i="1"/>
  <c r="K11" i="1"/>
  <c r="K13" i="1"/>
  <c r="K10" i="1"/>
  <c r="F30" i="5" l="1"/>
  <c r="E30" i="5"/>
  <c r="D30" i="5"/>
  <c r="F28" i="5"/>
  <c r="E28" i="5"/>
  <c r="D28" i="5"/>
  <c r="F26" i="5"/>
  <c r="E26" i="5"/>
  <c r="D26" i="5"/>
  <c r="H26" i="5" s="1"/>
  <c r="F24" i="5"/>
  <c r="E24" i="5"/>
  <c r="D24" i="5"/>
  <c r="F22" i="5"/>
  <c r="E22" i="5"/>
  <c r="D22" i="5"/>
  <c r="F20" i="5"/>
  <c r="E20" i="5"/>
  <c r="D17" i="5"/>
  <c r="H17" i="5" s="1"/>
  <c r="E17" i="5"/>
  <c r="C30" i="5"/>
  <c r="C28" i="5"/>
  <c r="C26" i="5"/>
  <c r="G26" i="5" s="1"/>
  <c r="C24" i="5"/>
  <c r="C22" i="5"/>
  <c r="C20" i="5"/>
  <c r="C17" i="5"/>
  <c r="D7" i="5"/>
  <c r="H7" i="5" s="1"/>
  <c r="E7" i="5"/>
  <c r="D9" i="5"/>
  <c r="E9" i="5"/>
  <c r="D11" i="5"/>
  <c r="H11" i="5" s="1"/>
  <c r="E11" i="5"/>
  <c r="D13" i="5"/>
  <c r="H13" i="5" s="1"/>
  <c r="E13" i="5"/>
  <c r="H15" i="5"/>
  <c r="E15" i="5"/>
  <c r="C15" i="5"/>
  <c r="C13" i="5"/>
  <c r="G11" i="5"/>
  <c r="C9" i="5"/>
  <c r="C7" i="5"/>
  <c r="G30" i="5" l="1"/>
  <c r="H30" i="5"/>
  <c r="H24" i="5"/>
  <c r="G24" i="5"/>
  <c r="G28" i="5"/>
  <c r="H28" i="5"/>
  <c r="F19" i="5"/>
  <c r="H20" i="5"/>
  <c r="D19" i="5"/>
  <c r="G20" i="5"/>
  <c r="G17" i="5"/>
  <c r="G15" i="5"/>
  <c r="G13" i="5"/>
  <c r="G7" i="5"/>
  <c r="C6" i="5"/>
  <c r="G6" i="5" s="1"/>
  <c r="H6" i="5"/>
  <c r="C19" i="5"/>
  <c r="H19" i="5" l="1"/>
  <c r="G19" i="5"/>
  <c r="K13" i="3"/>
  <c r="K14" i="3"/>
  <c r="K16" i="3"/>
  <c r="K17" i="3"/>
  <c r="K19" i="3"/>
  <c r="K20" i="3"/>
  <c r="K21" i="3"/>
  <c r="K22" i="3"/>
  <c r="K25" i="3"/>
  <c r="K28" i="3"/>
  <c r="K31" i="3"/>
  <c r="K32" i="3"/>
  <c r="K34" i="3"/>
  <c r="K38" i="3"/>
  <c r="K39" i="3"/>
  <c r="K43" i="3"/>
  <c r="K52" i="3"/>
  <c r="K53" i="3"/>
  <c r="K54" i="3"/>
  <c r="K56" i="3"/>
  <c r="K58" i="3"/>
  <c r="K59" i="3"/>
  <c r="K62" i="3"/>
  <c r="K63" i="3"/>
  <c r="K64" i="3"/>
  <c r="K65" i="3"/>
  <c r="K67" i="3"/>
  <c r="K68" i="3"/>
  <c r="K69" i="3"/>
  <c r="K70" i="3"/>
  <c r="K71" i="3"/>
  <c r="K73" i="3"/>
  <c r="K74" i="3"/>
  <c r="K75" i="3"/>
  <c r="K76" i="3"/>
  <c r="K77" i="3"/>
  <c r="K78" i="3"/>
  <c r="K80" i="3"/>
  <c r="K81" i="3"/>
  <c r="K85" i="3"/>
  <c r="K86" i="3"/>
  <c r="K87" i="3"/>
  <c r="K88" i="3"/>
  <c r="K89" i="3"/>
  <c r="K92" i="3"/>
  <c r="K93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10" i="3"/>
  <c r="K111" i="3"/>
  <c r="K112" i="3"/>
  <c r="K113" i="3"/>
  <c r="I48" i="3"/>
  <c r="I49" i="3"/>
  <c r="J94" i="3"/>
  <c r="H94" i="3"/>
  <c r="L94" i="3" s="1"/>
  <c r="I95" i="3"/>
  <c r="I94" i="3" s="1"/>
  <c r="J95" i="3"/>
  <c r="L95" i="3" s="1"/>
  <c r="G95" i="3"/>
  <c r="G94" i="3" s="1"/>
  <c r="J90" i="3"/>
  <c r="H90" i="3"/>
  <c r="I91" i="3"/>
  <c r="I90" i="3" s="1"/>
  <c r="J91" i="3"/>
  <c r="L91" i="3" s="1"/>
  <c r="G91" i="3"/>
  <c r="G90" i="3" s="1"/>
  <c r="I84" i="3"/>
  <c r="J84" i="3"/>
  <c r="G84" i="3"/>
  <c r="I72" i="3"/>
  <c r="J72" i="3"/>
  <c r="L72" i="3" s="1"/>
  <c r="G72" i="3"/>
  <c r="I66" i="3"/>
  <c r="J66" i="3"/>
  <c r="L66" i="3" s="1"/>
  <c r="H60" i="3"/>
  <c r="I61" i="3"/>
  <c r="I60" i="3" s="1"/>
  <c r="J61" i="3"/>
  <c r="L61" i="3" s="1"/>
  <c r="I57" i="3"/>
  <c r="J57" i="3"/>
  <c r="L57" i="3" s="1"/>
  <c r="I55" i="3"/>
  <c r="J55" i="3"/>
  <c r="L55" i="3" s="1"/>
  <c r="H50" i="3"/>
  <c r="I51" i="3"/>
  <c r="J51" i="3"/>
  <c r="L51" i="3" s="1"/>
  <c r="G66" i="3"/>
  <c r="G61" i="3"/>
  <c r="G57" i="3"/>
  <c r="G55" i="3"/>
  <c r="G51" i="3"/>
  <c r="I13" i="3"/>
  <c r="J13" i="3"/>
  <c r="H16" i="3"/>
  <c r="I16" i="3"/>
  <c r="J16" i="3"/>
  <c r="I18" i="3"/>
  <c r="J18" i="3"/>
  <c r="H21" i="3"/>
  <c r="I21" i="3"/>
  <c r="J21" i="3"/>
  <c r="H24" i="3"/>
  <c r="H23" i="3" s="1"/>
  <c r="I24" i="3"/>
  <c r="I23" i="3" s="1"/>
  <c r="J24" i="3"/>
  <c r="H27" i="3"/>
  <c r="I27" i="3"/>
  <c r="I26" i="3" s="1"/>
  <c r="J27" i="3"/>
  <c r="H29" i="3"/>
  <c r="I30" i="3"/>
  <c r="J30" i="3"/>
  <c r="L30" i="3" s="1"/>
  <c r="I33" i="3"/>
  <c r="H36" i="3"/>
  <c r="I37" i="3"/>
  <c r="I36" i="3" s="1"/>
  <c r="J37" i="3"/>
  <c r="L37" i="3" s="1"/>
  <c r="H42" i="3"/>
  <c r="H41" i="3" s="1"/>
  <c r="H40" i="3" s="1"/>
  <c r="I42" i="3"/>
  <c r="I41" i="3" s="1"/>
  <c r="I40" i="3" s="1"/>
  <c r="J42" i="3"/>
  <c r="G42" i="3"/>
  <c r="G41" i="3" s="1"/>
  <c r="G40" i="3" s="1"/>
  <c r="G37" i="3"/>
  <c r="G36" i="3" s="1"/>
  <c r="G30" i="3"/>
  <c r="G27" i="3"/>
  <c r="G26" i="3" s="1"/>
  <c r="G24" i="3"/>
  <c r="G23" i="3" s="1"/>
  <c r="G21" i="3"/>
  <c r="G18" i="3"/>
  <c r="K18" i="3" s="1"/>
  <c r="G16" i="3"/>
  <c r="G13" i="3"/>
  <c r="I27" i="1"/>
  <c r="H15" i="1"/>
  <c r="I15" i="1"/>
  <c r="I16" i="1" s="1"/>
  <c r="J15" i="1"/>
  <c r="H12" i="1"/>
  <c r="I12" i="1"/>
  <c r="J12" i="1"/>
  <c r="G15" i="1"/>
  <c r="G12" i="1"/>
  <c r="K12" i="1" s="1"/>
  <c r="H16" i="1" l="1"/>
  <c r="L15" i="1"/>
  <c r="K84" i="3"/>
  <c r="L84" i="3"/>
  <c r="J41" i="3"/>
  <c r="L42" i="3"/>
  <c r="I29" i="3"/>
  <c r="K42" i="3"/>
  <c r="K33" i="3"/>
  <c r="L33" i="3"/>
  <c r="J12" i="3"/>
  <c r="L18" i="3"/>
  <c r="L13" i="3"/>
  <c r="H12" i="3"/>
  <c r="L12" i="3" s="1"/>
  <c r="H27" i="1"/>
  <c r="L12" i="1"/>
  <c r="K94" i="3"/>
  <c r="K95" i="3"/>
  <c r="K90" i="3"/>
  <c r="K91" i="3"/>
  <c r="K66" i="3"/>
  <c r="K57" i="3"/>
  <c r="G50" i="3"/>
  <c r="K55" i="3"/>
  <c r="J23" i="3"/>
  <c r="L23" i="3" s="1"/>
  <c r="L24" i="3"/>
  <c r="J26" i="3"/>
  <c r="L26" i="3" s="1"/>
  <c r="L27" i="3"/>
  <c r="K27" i="3"/>
  <c r="K24" i="3"/>
  <c r="L90" i="3"/>
  <c r="K72" i="3"/>
  <c r="K61" i="3"/>
  <c r="H49" i="3"/>
  <c r="H48" i="3" s="1"/>
  <c r="J50" i="3"/>
  <c r="L50" i="3" s="1"/>
  <c r="K51" i="3"/>
  <c r="J36" i="3"/>
  <c r="K36" i="3" s="1"/>
  <c r="L36" i="3"/>
  <c r="K37" i="3"/>
  <c r="K30" i="3"/>
  <c r="J16" i="1"/>
  <c r="J27" i="1"/>
  <c r="G16" i="1"/>
  <c r="G27" i="1"/>
  <c r="G60" i="3"/>
  <c r="K60" i="3"/>
  <c r="I50" i="3"/>
  <c r="G12" i="3"/>
  <c r="K12" i="3" s="1"/>
  <c r="G29" i="3"/>
  <c r="J29" i="3"/>
  <c r="L29" i="3" s="1"/>
  <c r="I11" i="3"/>
  <c r="K26" i="3" l="1"/>
  <c r="K23" i="3"/>
  <c r="J40" i="3"/>
  <c r="L41" i="3"/>
  <c r="K41" i="3"/>
  <c r="L60" i="3"/>
  <c r="J11" i="3"/>
  <c r="N11" i="3" s="1"/>
  <c r="H11" i="3"/>
  <c r="L11" i="3" s="1"/>
  <c r="G49" i="3"/>
  <c r="G48" i="3" s="1"/>
  <c r="J49" i="3"/>
  <c r="K50" i="3"/>
  <c r="K29" i="3"/>
  <c r="G11" i="3"/>
  <c r="L49" i="3" l="1"/>
  <c r="N49" i="3"/>
  <c r="L40" i="3"/>
  <c r="K40" i="3"/>
  <c r="K49" i="3"/>
  <c r="J48" i="3"/>
  <c r="L48" i="3" s="1"/>
  <c r="K10" i="3"/>
  <c r="K11" i="3"/>
  <c r="K48" i="3" l="1"/>
</calcChain>
</file>

<file path=xl/sharedStrings.xml><?xml version="1.0" encoding="utf-8"?>
<sst xmlns="http://schemas.openxmlformats.org/spreadsheetml/2006/main" count="576" uniqueCount="242">
  <si>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</si>
  <si>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</si>
  <si>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</si>
  <si>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</si>
  <si>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</si>
  <si>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</si>
  <si>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BROJČANA OZNAKA I NAZIV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</si>
  <si>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</si>
  <si>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</si>
  <si>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</si>
  <si>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</si>
  <si>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</si>
  <si>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</si>
  <si>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</si>
  <si>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</si>
  <si>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</si>
  <si>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</si>
  <si>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</si>
  <si>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</si>
  <si>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</si>
  <si>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…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</si>
  <si>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</si>
  <si>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</si>
  <si>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</si>
  <si>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</si>
  <si>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</si>
  <si>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….</t>
  </si>
  <si>
    <t>2 Doprinosi</t>
  </si>
  <si>
    <t>21 Doprinosi za mirovinsko osiguranje</t>
  </si>
  <si>
    <t>3 Vlastiti prihodi</t>
  </si>
  <si>
    <t>31 Vlastiti prihodi</t>
  </si>
  <si>
    <t>Prihodi od prodaje nefinancijske imovine</t>
  </si>
  <si>
    <t>Prihodi od prodaje proizvedene dugotrajne imovine</t>
  </si>
  <si>
    <t xml:space="preserve">OSTVARENJE/ IZVRŠENJE 
1.-6.2022. 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</si>
  <si>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</si>
  <si>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</si>
  <si>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</si>
  <si>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</si>
  <si>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</si>
  <si>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</si>
  <si>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</si>
  <si>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</si>
  <si>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od prodaje proizvoda i robe te pruženih usluga</t>
  </si>
  <si>
    <t>Prihodi od prodaje proizvoda i robe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</si>
  <si>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</si>
  <si>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</si>
  <si>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</si>
  <si>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</si>
  <si>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</si>
  <si>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Materijalna imovina - prirodna bogatstva</t>
  </si>
  <si>
    <t>Zemljište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</si>
  <si>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</si>
  <si>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</si>
  <si>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</si>
  <si>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</si>
  <si>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</si>
  <si>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</si>
  <si>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</si>
  <si>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</si>
  <si>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</si>
  <si>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</si>
  <si>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</si>
  <si>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</si>
  <si>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</si>
  <si>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</si>
  <si>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</si>
  <si>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</si>
  <si>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</si>
  <si>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</si>
  <si>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</si>
  <si>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</si>
  <si>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</si>
  <si>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</si>
  <si>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</si>
  <si>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 xml:space="preserve">OSTVARENJE/IZVRŠENJE 
1.-6.2022. </t>
  </si>
  <si>
    <t xml:space="preserve">OSTVARENJE/IZVRŠENJE 
1.-6.2023.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</si>
  <si>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</si>
  <si>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</si>
  <si>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</si>
  <si>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</si>
  <si>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</si>
  <si>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</si>
  <si>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</si>
  <si>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</si>
  <si>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SAŽETAK RAČUNA PRIHODA I RASHODA</t>
  </si>
  <si>
    <t>Tekuće pomoći HZMO; HZZ; HZZO</t>
  </si>
  <si>
    <t>Tekuće pomoći od izvanproračunskih korisnika</t>
  </si>
  <si>
    <t>Tekuće pomoći PK iz proračuna koji im nije nadležan</t>
  </si>
  <si>
    <t>Kapitalne pomoći PK iz proračuna koji im nije nadležan</t>
  </si>
  <si>
    <t>POMOĆI TEMELJEM PRIJENOSA EU SREDSTAVA</t>
  </si>
  <si>
    <t>Tekuće pomoći temeljem prijenosa EU sredstava</t>
  </si>
  <si>
    <t>PRIHODI OD IMOVINE</t>
  </si>
  <si>
    <t>PRIHODI OD FINANCIJSKE IMOVINE</t>
  </si>
  <si>
    <t>Kamate na oročena sredstva i depozite po viđenju</t>
  </si>
  <si>
    <t>Prihodi za posebne namjene</t>
  </si>
  <si>
    <t>Prihodi po posebnim propisima</t>
  </si>
  <si>
    <t>Ostali nespomenuti prihodi</t>
  </si>
  <si>
    <t>Prihodi od pruženih usluga</t>
  </si>
  <si>
    <t>Donacije od pravnih i fizičkih osoba izvan opće države</t>
  </si>
  <si>
    <t>Tekuće donacije</t>
  </si>
  <si>
    <t>Prihodi iz proračuna</t>
  </si>
  <si>
    <t>Prihodi iz proračuna za financiranje redovne djelatnosti PK</t>
  </si>
  <si>
    <t>Prihodi iz proračuna za financiranje rashoda za nabavu nefin.imovine</t>
  </si>
  <si>
    <t>Plaće za prekovremeni rad</t>
  </si>
  <si>
    <t>Plaće za posebne uvjete rada</t>
  </si>
  <si>
    <t>Ostali rashodi za zaposlene</t>
  </si>
  <si>
    <t>Doprinosi na plaće</t>
  </si>
  <si>
    <t>Doprinosi za obvezno ZO</t>
  </si>
  <si>
    <t>Doprinosi za obvezno osig.u sl.nezap.</t>
  </si>
  <si>
    <t xml:space="preserve"> Službena putovanja</t>
  </si>
  <si>
    <t xml:space="preserve">Naknade za prijevoz, za rad na terenu </t>
  </si>
  <si>
    <t>Stručno usavršavanje zaposlenika</t>
  </si>
  <si>
    <t>Ostale naknade troškova zaposlenika</t>
  </si>
  <si>
    <t>Rashodi za materijal i energiju</t>
  </si>
  <si>
    <t>Uredski materijal i ostali mat.rashodi</t>
  </si>
  <si>
    <t>Energija</t>
  </si>
  <si>
    <t>Materijal i dijelovi za tekuće i inv. Održavanje</t>
  </si>
  <si>
    <t>Sitni inventar i autogume</t>
  </si>
  <si>
    <t>Službena, radna i zaštitna odjeća i obuća</t>
  </si>
  <si>
    <t>Rashodi za usluge</t>
  </si>
  <si>
    <t>Usluge telefona, pošte i prijevoza</t>
  </si>
  <si>
    <t>Usluge tekućeg i inv. Održavanja</t>
  </si>
  <si>
    <t>Usluge promidžbe i informiranja</t>
  </si>
  <si>
    <t>Komunalne usluge</t>
  </si>
  <si>
    <t>Zakupnine i najamnine</t>
  </si>
  <si>
    <t>Zdravstvene i veterinarske usluge</t>
  </si>
  <si>
    <t>Računalne usluge</t>
  </si>
  <si>
    <t>Ostale usluge</t>
  </si>
  <si>
    <t>Ostali nespomenuti rashodi poslovanja</t>
  </si>
  <si>
    <t>Premije osiguranja</t>
  </si>
  <si>
    <t>Reprezentacija</t>
  </si>
  <si>
    <t>Članarine</t>
  </si>
  <si>
    <t>Pristojbe i naknade</t>
  </si>
  <si>
    <t>Financijski rashodi</t>
  </si>
  <si>
    <t>Ostali financijski rashodi</t>
  </si>
  <si>
    <t>Bankarske usluge i usl.platnog prometa</t>
  </si>
  <si>
    <t>Naknade građanima i kućanstvima</t>
  </si>
  <si>
    <t>Ostale naknade građanima i kućanstvima iz proračuna</t>
  </si>
  <si>
    <t>RASHODI ZA NABAVU NEFINANCIJSKE IMOVINE</t>
  </si>
  <si>
    <t>RASHODI ZA NABAVU NEPROIZVEDENE DUGOTRAJNE IMOVINE</t>
  </si>
  <si>
    <t>Nematerijalna imovina</t>
  </si>
  <si>
    <t>Licence</t>
  </si>
  <si>
    <t>Rashodi za nabavu proizvedene dugotrajne imovine</t>
  </si>
  <si>
    <t>Postrojenja i oprema</t>
  </si>
  <si>
    <t>Uredska oprema i namještaj</t>
  </si>
  <si>
    <t>Komunikacijska oprema</t>
  </si>
  <si>
    <t>Uređaji, strojevi i oprema za ostale namjene</t>
  </si>
  <si>
    <t>Knjige, umj. Djela i ostale izložbene vrijednosti</t>
  </si>
  <si>
    <t xml:space="preserve">Knjige </t>
  </si>
  <si>
    <t>Nematerijalna proizvedena imovina</t>
  </si>
  <si>
    <t>Ulaganja u računalne programe</t>
  </si>
  <si>
    <t>Rashodi za dodatna ulaganja na nef. Imovini</t>
  </si>
  <si>
    <t>Dodatna ulaganja na građ. Objektima</t>
  </si>
  <si>
    <t>4 Prihodi za posebne namjene</t>
  </si>
  <si>
    <t>43 Ostali prihodi za posebne namjene</t>
  </si>
  <si>
    <t>5 Pomoći</t>
  </si>
  <si>
    <t>52 Ostale pomoći</t>
  </si>
  <si>
    <t>6 Donacije</t>
  </si>
  <si>
    <t>61 Donacije</t>
  </si>
  <si>
    <t>09 Obrazovanje</t>
  </si>
  <si>
    <t>091 Predškolsko i osnovno obrazovanje</t>
  </si>
  <si>
    <t>Pomoći od međunarodnih organizacija te institucija i tijela EU</t>
  </si>
  <si>
    <t>Tekuće pomoći od institucija i tijela EU</t>
  </si>
  <si>
    <t>Šifra</t>
  </si>
  <si>
    <t xml:space="preserve">Naziv </t>
  </si>
  <si>
    <t>Indeks</t>
  </si>
  <si>
    <t>PROGRAM J01 1000</t>
  </si>
  <si>
    <t>OSNOVNO OBRAZOVANJE- ZAKONSKI STANDARD</t>
  </si>
  <si>
    <t>Aktivnost A102000</t>
  </si>
  <si>
    <t>Redovni poslovi osnovnog obrazovanja-dec</t>
  </si>
  <si>
    <t>Izvor financiranja 1.1.</t>
  </si>
  <si>
    <t>Opći prihodi i primici</t>
  </si>
  <si>
    <t>Rashodi za nabavu nefinancijske imovine</t>
  </si>
  <si>
    <t>Rashodi za nabavu neproizvedene dugotrajne imovine</t>
  </si>
  <si>
    <t>PROGRAM J01 1003</t>
  </si>
  <si>
    <t xml:space="preserve"> DOPUNSKI NASTVNI I VANNASTAVNI PROGRAM ŠKOLA I OBRAZ. INSTIT.</t>
  </si>
  <si>
    <t>Aktivnost A102001</t>
  </si>
  <si>
    <t xml:space="preserve"> Ostali rashodi OŠ</t>
  </si>
  <si>
    <t>Naknade građanima i kućanstvima na temelju osiguranja i druge naknade</t>
  </si>
  <si>
    <t>Izvor financiranja 5.4.1</t>
  </si>
  <si>
    <t>Pomoći JLS PK</t>
  </si>
  <si>
    <t>Izvor financiranja 4.3.1</t>
  </si>
  <si>
    <t>Prihodi za posebne namjene PK</t>
  </si>
  <si>
    <t>Izvor financiranja 3.1.1</t>
  </si>
  <si>
    <t>Vlastiti prihodi</t>
  </si>
  <si>
    <t>Izvor financiranja 2.1.1</t>
  </si>
  <si>
    <t>Donacije PK</t>
  </si>
  <si>
    <t>T103017</t>
  </si>
  <si>
    <t>Projekt Baltazar 5</t>
  </si>
  <si>
    <t>T103010</t>
  </si>
  <si>
    <t>Sufinanciranje nabave radnih bilježnica</t>
  </si>
  <si>
    <t>T103018</t>
  </si>
  <si>
    <t>Projekt Zalogajček 6</t>
  </si>
  <si>
    <t xml:space="preserve">Izvor  5.3. </t>
  </si>
  <si>
    <t>Projekti EU</t>
  </si>
  <si>
    <t xml:space="preserve">Izvor  5.3.1     </t>
  </si>
  <si>
    <t>PROGRAM 080053702</t>
  </si>
  <si>
    <t>PREDŠKOLSKI ODGOJ</t>
  </si>
  <si>
    <t>A578004</t>
  </si>
  <si>
    <t>Odgoj i obrazovanje djece s teškoćama u razvoju</t>
  </si>
  <si>
    <t>Izvor financiranja 5.2.1</t>
  </si>
  <si>
    <t>Ministarstvo PK</t>
  </si>
  <si>
    <t>PROGRAM 0800537030</t>
  </si>
  <si>
    <t>OSNOVNO OBRAZOVANJE</t>
  </si>
  <si>
    <t>A579000</t>
  </si>
  <si>
    <t>Osnovnoškolsko obrazovanje - plaće</t>
  </si>
  <si>
    <t>A579003</t>
  </si>
  <si>
    <t>Odgoj i naobrazba učenika s teškoćama u razvoju</t>
  </si>
  <si>
    <t>Plaće (bruto)</t>
  </si>
  <si>
    <t>Centar za odgoj i obrazovanje Krapinske Toplice</t>
  </si>
  <si>
    <t>Usluge banaka</t>
  </si>
  <si>
    <t>5=4/2*100</t>
  </si>
  <si>
    <t xml:space="preserve">OSTVARENJE/IZVRŠENJE 
1.-12.2022. </t>
  </si>
  <si>
    <t xml:space="preserve">OSTVARENJE/IZVRŠENJE 
1.-12.2023. </t>
  </si>
  <si>
    <t>Kapitalne donacije</t>
  </si>
  <si>
    <t>Zatezne kamate</t>
  </si>
  <si>
    <t xml:space="preserve">OSTVARENJE/ IZVRŠENJE 
1.-12.2022. </t>
  </si>
  <si>
    <t xml:space="preserve">OSTVARENJE/ IZVRŠENJE 
1.-12.2023. </t>
  </si>
  <si>
    <t xml:space="preserve"> IZVRŠENJE 
1.-12.2022. </t>
  </si>
  <si>
    <t xml:space="preserve"> IZVRŠENJE 
1.-12.2023. </t>
  </si>
  <si>
    <t>IZVJEŠTAJ PO PROGRAMSKOJ KLASIFIKACIJI 31.12.2023</t>
  </si>
  <si>
    <t>Kapitalne pomoći od institucija i tijela EU</t>
  </si>
  <si>
    <t>10 Socijalna zaštita</t>
  </si>
  <si>
    <t>104 Obitelj i djeca</t>
  </si>
  <si>
    <t>096 Dodatne usluge u obrazovanju</t>
  </si>
  <si>
    <t>Intelektualne i osobne usluge</t>
  </si>
  <si>
    <t>Naknade troškova osobama izvan radnog odnosa</t>
  </si>
  <si>
    <t>PROGRAM b01</t>
  </si>
  <si>
    <t>Aktivnost B01 1000</t>
  </si>
  <si>
    <t>SOCIJALNA SKRB</t>
  </si>
  <si>
    <t>Socijalna zaštita - zakonski standard - Rana intervencija</t>
  </si>
  <si>
    <t>Knjige u knjižnicama</t>
  </si>
  <si>
    <t>Službena putovanja</t>
  </si>
  <si>
    <t>Uređaju, strojevi i oprema za ostale namjene</t>
  </si>
  <si>
    <t>IZVRŠENJE FINANCIJSKOG PLANA CENTRA ZA ODGOJ I OBRAZOVANJE KRAPINSKE TOPLICE
ZA  2023. GODINU</t>
  </si>
  <si>
    <t>RAVNATELJ:</t>
  </si>
  <si>
    <t>Predsjednica ŠO:</t>
  </si>
  <si>
    <t>Antun Zupanc,  mag.rehab.educ.</t>
  </si>
  <si>
    <t>Ivančica Antolić</t>
  </si>
  <si>
    <t>KLASA: 400-02/24-01/01</t>
  </si>
  <si>
    <t>URBROJ: 2140-97-24-1</t>
  </si>
  <si>
    <t>U Krapinskim Toplicama, 20.02.2024.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</si>
</sst>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i/>
      <sz val="10"/>
      <name val="Arial"/>
      <family val="2"/>
      <charset val="238"/>
    </font>
    <font>
      <sz val="9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05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0" fillId="0" borderId="3" xfId="0" applyBorder="1"/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8" fillId="0" borderId="0" xfId="0" applyFont="1"/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" fontId="7" fillId="0" borderId="3" xfId="0" applyNumberFormat="1" applyFont="1" applyBorder="1" applyAlignment="1">
      <alignment vertical="center"/>
    </xf>
    <xf numFmtId="4" fontId="7" fillId="3" borderId="3" xfId="0" applyNumberFormat="1" applyFont="1" applyFill="1" applyBorder="1" applyAlignment="1">
      <alignment vertical="center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0" fontId="19" fillId="0" borderId="3" xfId="0" applyFont="1" applyBorder="1"/>
    <xf numFmtId="0" fontId="19" fillId="0" borderId="2" xfId="0" applyNumberFormat="1" applyFont="1" applyFill="1" applyBorder="1" applyAlignment="1" applyProtection="1">
      <alignment wrapText="1"/>
    </xf>
    <xf numFmtId="0" fontId="20" fillId="0" borderId="3" xfId="0" applyFont="1" applyBorder="1"/>
    <xf numFmtId="0" fontId="20" fillId="0" borderId="2" xfId="0" applyNumberFormat="1" applyFont="1" applyFill="1" applyBorder="1" applyAlignment="1" applyProtection="1">
      <alignment wrapText="1"/>
    </xf>
    <xf numFmtId="0" fontId="19" fillId="0" borderId="2" xfId="0" quotePrefix="1" applyFont="1" applyBorder="1" applyAlignment="1">
      <alignment wrapText="1"/>
    </xf>
    <xf numFmtId="0" fontId="20" fillId="0" borderId="2" xfId="0" quotePrefix="1" applyFont="1" applyBorder="1" applyAlignment="1">
      <alignment wrapText="1"/>
    </xf>
    <xf numFmtId="0" fontId="20" fillId="0" borderId="2" xfId="0" applyFont="1" applyBorder="1" applyAlignment="1">
      <alignment horizontal="left" wrapText="1"/>
    </xf>
    <xf numFmtId="0" fontId="19" fillId="0" borderId="2" xfId="0" quotePrefix="1" applyNumberFormat="1" applyFont="1" applyFill="1" applyBorder="1" applyAlignment="1" applyProtection="1">
      <alignment wrapText="1"/>
    </xf>
    <xf numFmtId="0" fontId="20" fillId="0" borderId="2" xfId="0" quotePrefix="1" applyNumberFormat="1" applyFont="1" applyFill="1" applyBorder="1" applyAlignment="1" applyProtection="1">
      <alignment wrapText="1"/>
    </xf>
    <xf numFmtId="0" fontId="19" fillId="0" borderId="2" xfId="0" applyNumberFormat="1" applyFont="1" applyFill="1" applyBorder="1" applyAlignment="1" applyProtection="1"/>
    <xf numFmtId="0" fontId="1" fillId="0" borderId="3" xfId="0" applyFont="1" applyBorder="1"/>
    <xf numFmtId="0" fontId="1" fillId="0" borderId="0" xfId="0" applyFont="1"/>
    <xf numFmtId="0" fontId="21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0" fontId="19" fillId="0" borderId="2" xfId="0" applyFont="1" applyBorder="1" applyAlignment="1">
      <alignment horizontal="left"/>
    </xf>
    <xf numFmtId="0" fontId="20" fillId="0" borderId="6" xfId="0" applyFont="1" applyBorder="1"/>
    <xf numFmtId="4" fontId="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/>
    <xf numFmtId="4" fontId="6" fillId="2" borderId="3" xfId="0" applyNumberFormat="1" applyFont="1" applyFill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0" fillId="0" borderId="0" xfId="0" applyNumberFormat="1"/>
    <xf numFmtId="0" fontId="19" fillId="0" borderId="3" xfId="0" applyNumberFormat="1" applyFont="1" applyBorder="1" applyAlignment="1">
      <alignment horizontal="left" vertical="center" wrapText="1"/>
    </xf>
    <xf numFmtId="0" fontId="20" fillId="0" borderId="3" xfId="0" applyNumberFormat="1" applyFont="1" applyBorder="1" applyAlignment="1">
      <alignment horizontal="right" vertical="center"/>
    </xf>
    <xf numFmtId="0" fontId="20" fillId="0" borderId="3" xfId="0" applyNumberFormat="1" applyFont="1" applyBorder="1" applyAlignment="1">
      <alignment horizontal="left" vertical="center" wrapText="1"/>
    </xf>
    <xf numFmtId="0" fontId="19" fillId="0" borderId="3" xfId="0" quotePrefix="1" applyNumberFormat="1" applyFont="1" applyBorder="1" applyAlignment="1">
      <alignment horizontal="left" vertical="center" wrapText="1"/>
    </xf>
    <xf numFmtId="0" fontId="20" fillId="0" borderId="3" xfId="0" quotePrefix="1" applyNumberFormat="1" applyFont="1" applyBorder="1" applyAlignment="1">
      <alignment horizontal="left" vertical="center" wrapText="1"/>
    </xf>
    <xf numFmtId="4" fontId="0" fillId="0" borderId="3" xfId="0" applyNumberFormat="1" applyBorder="1"/>
    <xf numFmtId="4" fontId="1" fillId="0" borderId="3" xfId="0" applyNumberFormat="1" applyFont="1" applyBorder="1"/>
    <xf numFmtId="4" fontId="3" fillId="2" borderId="3" xfId="0" applyNumberFormat="1" applyFont="1" applyFill="1" applyBorder="1" applyAlignment="1">
      <alignment horizontal="right" wrapText="1"/>
    </xf>
    <xf numFmtId="4" fontId="1" fillId="0" borderId="0" xfId="0" applyNumberFormat="1" applyFont="1"/>
    <xf numFmtId="0" fontId="19" fillId="0" borderId="3" xfId="0" applyNumberFormat="1" applyFont="1" applyFill="1" applyBorder="1" applyAlignment="1">
      <alignment horizontal="right" vertical="center"/>
    </xf>
    <xf numFmtId="0" fontId="9" fillId="0" borderId="3" xfId="0" quotePrefix="1" applyFont="1" applyFill="1" applyBorder="1" applyAlignment="1">
      <alignment horizontal="left" vertical="center"/>
    </xf>
    <xf numFmtId="0" fontId="19" fillId="0" borderId="3" xfId="0" applyNumberFormat="1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/>
    <xf numFmtId="0" fontId="14" fillId="0" borderId="3" xfId="0" applyFont="1" applyBorder="1" applyAlignment="1">
      <alignment vertical="top" wrapText="1"/>
    </xf>
    <xf numFmtId="4" fontId="22" fillId="0" borderId="3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>
      <alignment horizontal="center"/>
    </xf>
    <xf numFmtId="0" fontId="9" fillId="2" borderId="3" xfId="0" quotePrefix="1" applyFont="1" applyFill="1" applyBorder="1" applyAlignment="1">
      <alignment horizontal="right" vertical="center"/>
    </xf>
    <xf numFmtId="0" fontId="7" fillId="2" borderId="3" xfId="0" quotePrefix="1" applyFont="1" applyFill="1" applyBorder="1" applyAlignment="1">
      <alignment horizontal="right" vertical="center"/>
    </xf>
    <xf numFmtId="2" fontId="0" fillId="0" borderId="3" xfId="0" applyNumberFormat="1" applyBorder="1"/>
    <xf numFmtId="4" fontId="0" fillId="0" borderId="3" xfId="0" applyNumberFormat="1" applyFont="1" applyBorder="1"/>
    <xf numFmtId="0" fontId="2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 wrapText="1"/>
    </xf>
    <xf numFmtId="4" fontId="5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vertical="center"/>
    </xf>
    <xf numFmtId="4" fontId="11" fillId="0" borderId="0" xfId="0" applyNumberFormat="1" applyFont="1" applyAlignment="1">
      <alignment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4" fontId="6" fillId="4" borderId="3" xfId="0" applyNumberFormat="1" applyFont="1" applyFill="1" applyBorder="1" applyAlignment="1" applyProtection="1">
      <alignment horizontal="center" vertical="center" wrapText="1"/>
    </xf>
    <xf numFmtId="3" fontId="6" fillId="4" borderId="3" xfId="0" applyNumberFormat="1" applyFont="1" applyFill="1" applyBorder="1" applyAlignment="1" applyProtection="1">
      <alignment horizontal="center" vertical="center" wrapText="1"/>
    </xf>
    <xf numFmtId="0" fontId="6" fillId="5" borderId="3" xfId="0" applyNumberFormat="1" applyFont="1" applyFill="1" applyBorder="1" applyAlignment="1" applyProtection="1">
      <alignment wrapText="1"/>
    </xf>
    <xf numFmtId="3" fontId="3" fillId="5" borderId="3" xfId="0" applyNumberFormat="1" applyFont="1" applyFill="1" applyBorder="1" applyAlignment="1">
      <alignment horizontal="right"/>
    </xf>
    <xf numFmtId="4" fontId="3" fillId="5" borderId="3" xfId="0" applyNumberFormat="1" applyFont="1" applyFill="1" applyBorder="1" applyAlignment="1">
      <alignment horizontal="right"/>
    </xf>
    <xf numFmtId="0" fontId="6" fillId="6" borderId="0" xfId="0" applyNumberFormat="1" applyFont="1" applyFill="1" applyBorder="1" applyAlignment="1" applyProtection="1">
      <alignment wrapText="1"/>
    </xf>
    <xf numFmtId="3" fontId="3" fillId="6" borderId="3" xfId="0" applyNumberFormat="1" applyFont="1" applyFill="1" applyBorder="1" applyAlignment="1">
      <alignment horizontal="right"/>
    </xf>
    <xf numFmtId="4" fontId="3" fillId="6" borderId="3" xfId="0" applyNumberFormat="1" applyFont="1" applyFill="1" applyBorder="1" applyAlignment="1">
      <alignment horizontal="right"/>
    </xf>
    <xf numFmtId="0" fontId="24" fillId="3" borderId="4" xfId="0" applyNumberFormat="1" applyFont="1" applyFill="1" applyBorder="1" applyAlignment="1" applyProtection="1">
      <alignment horizontal="left" vertical="center" wrapText="1"/>
    </xf>
    <xf numFmtId="3" fontId="3" fillId="3" borderId="3" xfId="0" applyNumberFormat="1" applyFont="1" applyFill="1" applyBorder="1" applyAlignment="1">
      <alignment horizontal="right"/>
    </xf>
    <xf numFmtId="4" fontId="3" fillId="3" borderId="3" xfId="0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3" fontId="6" fillId="7" borderId="3" xfId="0" applyNumberFormat="1" applyFont="1" applyFill="1" applyBorder="1" applyAlignment="1">
      <alignment horizontal="left" wrapText="1"/>
    </xf>
    <xf numFmtId="3" fontId="3" fillId="7" borderId="3" xfId="0" applyNumberFormat="1" applyFont="1" applyFill="1" applyBorder="1" applyAlignment="1">
      <alignment horizontal="right"/>
    </xf>
    <xf numFmtId="4" fontId="3" fillId="7" borderId="3" xfId="0" applyNumberFormat="1" applyFont="1" applyFill="1" applyBorder="1" applyAlignment="1">
      <alignment horizontal="right"/>
    </xf>
    <xf numFmtId="3" fontId="6" fillId="8" borderId="3" xfId="0" applyNumberFormat="1" applyFont="1" applyFill="1" applyBorder="1" applyAlignment="1">
      <alignment horizontal="left" wrapText="1"/>
    </xf>
    <xf numFmtId="3" fontId="3" fillId="8" borderId="3" xfId="0" applyNumberFormat="1" applyFont="1" applyFill="1" applyBorder="1" applyAlignment="1">
      <alignment horizontal="right"/>
    </xf>
    <xf numFmtId="4" fontId="3" fillId="8" borderId="3" xfId="0" applyNumberFormat="1" applyFont="1" applyFill="1" applyBorder="1" applyAlignment="1">
      <alignment horizontal="right"/>
    </xf>
    <xf numFmtId="0" fontId="24" fillId="9" borderId="4" xfId="0" applyNumberFormat="1" applyFont="1" applyFill="1" applyBorder="1" applyAlignment="1" applyProtection="1">
      <alignment horizontal="left" vertical="center" wrapText="1"/>
    </xf>
    <xf numFmtId="3" fontId="3" fillId="9" borderId="3" xfId="0" applyNumberFormat="1" applyFont="1" applyFill="1" applyBorder="1" applyAlignment="1">
      <alignment horizontal="right"/>
    </xf>
    <xf numFmtId="4" fontId="3" fillId="9" borderId="3" xfId="0" applyNumberFormat="1" applyFont="1" applyFill="1" applyBorder="1" applyAlignment="1">
      <alignment horizontal="right"/>
    </xf>
    <xf numFmtId="0" fontId="6" fillId="8" borderId="1" xfId="0" applyNumberFormat="1" applyFont="1" applyFill="1" applyBorder="1" applyAlignment="1" applyProtection="1">
      <alignment horizontal="left" vertical="center" wrapText="1"/>
    </xf>
    <xf numFmtId="0" fontId="24" fillId="9" borderId="1" xfId="0" applyNumberFormat="1" applyFont="1" applyFill="1" applyBorder="1" applyAlignment="1" applyProtection="1">
      <alignment horizontal="left" vertical="center" wrapText="1"/>
    </xf>
    <xf numFmtId="0" fontId="6" fillId="10" borderId="4" xfId="0" applyNumberFormat="1" applyFont="1" applyFill="1" applyBorder="1" applyAlignment="1" applyProtection="1">
      <alignment horizontal="left" vertical="center" wrapText="1"/>
    </xf>
    <xf numFmtId="3" fontId="6" fillId="10" borderId="3" xfId="0" applyNumberFormat="1" applyFont="1" applyFill="1" applyBorder="1" applyAlignment="1">
      <alignment horizontal="right"/>
    </xf>
    <xf numFmtId="4" fontId="6" fillId="10" borderId="3" xfId="0" applyNumberFormat="1" applyFont="1" applyFill="1" applyBorder="1" applyAlignment="1">
      <alignment horizontal="right"/>
    </xf>
    <xf numFmtId="0" fontId="6" fillId="11" borderId="4" xfId="0" applyNumberFormat="1" applyFont="1" applyFill="1" applyBorder="1" applyAlignment="1" applyProtection="1">
      <alignment horizontal="left" vertical="center" wrapText="1"/>
    </xf>
    <xf numFmtId="3" fontId="6" fillId="11" borderId="3" xfId="0" applyNumberFormat="1" applyFont="1" applyFill="1" applyBorder="1" applyAlignment="1">
      <alignment horizontal="right"/>
    </xf>
    <xf numFmtId="4" fontId="6" fillId="11" borderId="3" xfId="0" applyNumberFormat="1" applyFont="1" applyFill="1" applyBorder="1" applyAlignment="1">
      <alignment horizontal="right"/>
    </xf>
    <xf numFmtId="0" fontId="24" fillId="12" borderId="4" xfId="0" applyNumberFormat="1" applyFont="1" applyFill="1" applyBorder="1" applyAlignment="1" applyProtection="1">
      <alignment horizontal="left" vertical="center" wrapText="1"/>
    </xf>
    <xf numFmtId="3" fontId="3" fillId="12" borderId="3" xfId="0" applyNumberFormat="1" applyFont="1" applyFill="1" applyBorder="1" applyAlignment="1">
      <alignment horizontal="right"/>
    </xf>
    <xf numFmtId="4" fontId="3" fillId="12" borderId="3" xfId="0" applyNumberFormat="1" applyFont="1" applyFill="1" applyBorder="1" applyAlignment="1">
      <alignment horizontal="right"/>
    </xf>
    <xf numFmtId="0" fontId="6" fillId="13" borderId="4" xfId="0" applyNumberFormat="1" applyFont="1" applyFill="1" applyBorder="1" applyAlignment="1" applyProtection="1">
      <alignment horizontal="left" vertical="center" wrapText="1"/>
    </xf>
    <xf numFmtId="3" fontId="6" fillId="13" borderId="3" xfId="0" applyNumberFormat="1" applyFont="1" applyFill="1" applyBorder="1" applyAlignment="1">
      <alignment horizontal="right"/>
    </xf>
    <xf numFmtId="4" fontId="6" fillId="13" borderId="3" xfId="0" applyNumberFormat="1" applyFont="1" applyFill="1" applyBorder="1" applyAlignment="1">
      <alignment horizontal="right"/>
    </xf>
    <xf numFmtId="0" fontId="6" fillId="14" borderId="4" xfId="0" applyNumberFormat="1" applyFont="1" applyFill="1" applyBorder="1" applyAlignment="1" applyProtection="1">
      <alignment horizontal="left" vertical="center" wrapText="1"/>
    </xf>
    <xf numFmtId="3" fontId="6" fillId="14" borderId="3" xfId="0" applyNumberFormat="1" applyFont="1" applyFill="1" applyBorder="1" applyAlignment="1">
      <alignment horizontal="right"/>
    </xf>
    <xf numFmtId="4" fontId="6" fillId="14" borderId="3" xfId="0" applyNumberFormat="1" applyFont="1" applyFill="1" applyBorder="1" applyAlignment="1">
      <alignment horizontal="right"/>
    </xf>
    <xf numFmtId="0" fontId="24" fillId="15" borderId="4" xfId="0" applyNumberFormat="1" applyFont="1" applyFill="1" applyBorder="1" applyAlignment="1" applyProtection="1">
      <alignment horizontal="left" vertical="center" wrapText="1"/>
    </xf>
    <xf numFmtId="3" fontId="3" fillId="15" borderId="3" xfId="0" applyNumberFormat="1" applyFont="1" applyFill="1" applyBorder="1" applyAlignment="1">
      <alignment horizontal="right"/>
    </xf>
    <xf numFmtId="4" fontId="3" fillId="15" borderId="3" xfId="0" applyNumberFormat="1" applyFont="1" applyFill="1" applyBorder="1" applyAlignment="1">
      <alignment horizontal="right"/>
    </xf>
    <xf numFmtId="0" fontId="20" fillId="0" borderId="4" xfId="0" applyNumberFormat="1" applyFont="1" applyBorder="1" applyAlignment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3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6" fillId="16" borderId="3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righ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right" vertical="center" wrapText="1" indent="1"/>
    </xf>
    <xf numFmtId="0" fontId="3" fillId="2" borderId="2" xfId="0" applyNumberFormat="1" applyFont="1" applyFill="1" applyBorder="1" applyAlignment="1" applyProtection="1">
      <alignment horizontal="right" vertical="center" wrapText="1" indent="1"/>
    </xf>
    <xf numFmtId="0" fontId="3" fillId="2" borderId="4" xfId="0" applyNumberFormat="1" applyFont="1" applyFill="1" applyBorder="1" applyAlignment="1" applyProtection="1">
      <alignment horizontal="righ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24" fillId="15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righ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14" borderId="4" xfId="0" applyNumberFormat="1" applyFont="1" applyFill="1" applyBorder="1" applyAlignment="1" applyProtection="1">
      <alignment horizontal="left" vertical="center" wrapText="1"/>
    </xf>
    <xf numFmtId="0" fontId="6" fillId="8" borderId="3" xfId="0" quotePrefix="1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7" fillId="2" borderId="2" xfId="0" quotePrefix="1" applyFont="1" applyFill="1" applyBorder="1" applyAlignment="1">
      <alignment horizontal="left" vertical="center"/>
    </xf>
    <xf numFmtId="4" fontId="25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left"/>
    </xf>
    <xf numFmtId="0" fontId="6" fillId="2" borderId="4" xfId="0" applyNumberFormat="1" applyFont="1" applyFill="1" applyBorder="1" applyAlignment="1" applyProtection="1">
      <alignment horizontal="right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3" fontId="24" fillId="9" borderId="4" xfId="0" applyNumberFormat="1" applyFont="1" applyFill="1" applyBorder="1" applyAlignment="1" applyProtection="1">
      <alignment horizontal="right" vertical="center" wrapText="1"/>
    </xf>
    <xf numFmtId="3" fontId="6" fillId="8" borderId="3" xfId="0" applyNumberFormat="1" applyFont="1" applyFill="1" applyBorder="1" applyAlignment="1">
      <alignment horizontal="right" wrapText="1"/>
    </xf>
    <xf numFmtId="0" fontId="0" fillId="0" borderId="0" xfId="0" applyFont="1"/>
    <xf numFmtId="0" fontId="19" fillId="0" borderId="0" xfId="0" quotePrefix="1" applyNumberFormat="1" applyFont="1" applyFill="1" applyBorder="1" applyAlignment="1" applyProtection="1">
      <alignment wrapText="1"/>
    </xf>
    <xf numFmtId="0" fontId="26" fillId="0" borderId="0" xfId="0" applyFont="1"/>
    <xf numFmtId="0" fontId="27" fillId="0" borderId="0" xfId="0" applyFont="1"/>
    <xf numFmtId="3" fontId="26" fillId="0" borderId="0" xfId="0" applyNumberFormat="1" applyFont="1"/>
    <xf numFmtId="0" fontId="26" fillId="0" borderId="0" xfId="0" applyFont="1" applyFill="1"/>
    <xf numFmtId="0" fontId="28" fillId="0" borderId="0" xfId="0" applyNumberFormat="1" applyFont="1" applyFill="1" applyBorder="1" applyAlignment="1" applyProtection="1"/>
    <xf numFmtId="4" fontId="28" fillId="0" borderId="0" xfId="0" applyNumberFormat="1" applyFont="1" applyFill="1" applyBorder="1" applyAlignment="1" applyProtection="1"/>
    <xf numFmtId="0" fontId="7" fillId="0" borderId="0" xfId="0" applyFont="1" applyAlignment="1"/>
    <xf numFmtId="0" fontId="29" fillId="0" borderId="0" xfId="0" applyNumberFormat="1" applyFont="1" applyFill="1" applyBorder="1" applyAlignment="1" applyProtection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right" vertical="center" wrapText="1" indent="1"/>
    </xf>
    <xf numFmtId="0" fontId="3" fillId="2" borderId="2" xfId="0" applyNumberFormat="1" applyFont="1" applyFill="1" applyBorder="1" applyAlignment="1" applyProtection="1">
      <alignment horizontal="right" vertical="center" wrapText="1" indent="1"/>
    </xf>
    <xf numFmtId="0" fontId="3" fillId="2" borderId="4" xfId="0" applyNumberFormat="1" applyFont="1" applyFill="1" applyBorder="1" applyAlignment="1" applyProtection="1">
      <alignment horizontal="right" vertical="center" wrapText="1" inden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6" fillId="14" borderId="1" xfId="0" applyNumberFormat="1" applyFont="1" applyFill="1" applyBorder="1" applyAlignment="1" applyProtection="1">
      <alignment horizontal="left" vertical="center" wrapText="1"/>
    </xf>
    <xf numFmtId="0" fontId="6" fillId="14" borderId="2" xfId="0" applyNumberFormat="1" applyFont="1" applyFill="1" applyBorder="1" applyAlignment="1" applyProtection="1">
      <alignment horizontal="left" vertical="center" wrapText="1"/>
    </xf>
    <xf numFmtId="0" fontId="6" fillId="14" borderId="4" xfId="0" applyNumberFormat="1" applyFont="1" applyFill="1" applyBorder="1" applyAlignment="1" applyProtection="1">
      <alignment horizontal="left" vertical="center" wrapText="1"/>
    </xf>
    <xf numFmtId="0" fontId="24" fillId="15" borderId="1" xfId="0" applyNumberFormat="1" applyFont="1" applyFill="1" applyBorder="1" applyAlignment="1" applyProtection="1">
      <alignment horizontal="left" vertical="center" wrapText="1"/>
    </xf>
    <xf numFmtId="0" fontId="24" fillId="15" borderId="2" xfId="0" applyNumberFormat="1" applyFont="1" applyFill="1" applyBorder="1" applyAlignment="1" applyProtection="1">
      <alignment horizontal="left" vertical="center" wrapText="1"/>
    </xf>
    <xf numFmtId="0" fontId="24" fillId="15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6" fillId="8" borderId="1" xfId="0" applyNumberFormat="1" applyFont="1" applyFill="1" applyBorder="1" applyAlignment="1" applyProtection="1">
      <alignment horizontal="left" vertical="center" wrapText="1"/>
    </xf>
    <xf numFmtId="0" fontId="6" fillId="8" borderId="2" xfId="0" applyNumberFormat="1" applyFont="1" applyFill="1" applyBorder="1" applyAlignment="1" applyProtection="1">
      <alignment horizontal="left" vertical="center" wrapText="1"/>
    </xf>
    <xf numFmtId="0" fontId="6" fillId="8" borderId="4" xfId="0" applyNumberFormat="1" applyFont="1" applyFill="1" applyBorder="1" applyAlignment="1" applyProtection="1">
      <alignment horizontal="left" vertical="center" wrapText="1"/>
    </xf>
    <xf numFmtId="0" fontId="24" fillId="9" borderId="1" xfId="0" applyNumberFormat="1" applyFont="1" applyFill="1" applyBorder="1" applyAlignment="1" applyProtection="1">
      <alignment horizontal="left" vertical="center" wrapText="1"/>
    </xf>
    <xf numFmtId="0" fontId="24" fillId="9" borderId="2" xfId="0" applyNumberFormat="1" applyFont="1" applyFill="1" applyBorder="1" applyAlignment="1" applyProtection="1">
      <alignment horizontal="left" vertical="center" wrapText="1"/>
    </xf>
    <xf numFmtId="0" fontId="24" fillId="9" borderId="4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6" fillId="5" borderId="1" xfId="0" applyNumberFormat="1" applyFont="1" applyFill="1" applyBorder="1" applyAlignment="1" applyProtection="1">
      <alignment horizontal="left" vertical="center" wrapText="1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6" fillId="6" borderId="1" xfId="0" applyNumberFormat="1" applyFont="1" applyFill="1" applyBorder="1" applyAlignment="1" applyProtection="1">
      <alignment horizontal="left" vertical="center" wrapText="1"/>
    </xf>
    <xf numFmtId="0" fontId="6" fillId="6" borderId="2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24" fillId="3" borderId="1" xfId="0" applyNumberFormat="1" applyFont="1" applyFill="1" applyBorder="1" applyAlignment="1" applyProtection="1">
      <alignment horizontal="left" vertical="center" wrapText="1"/>
    </xf>
    <xf numFmtId="0" fontId="24" fillId="3" borderId="2" xfId="0" applyNumberFormat="1" applyFont="1" applyFill="1" applyBorder="1" applyAlignment="1" applyProtection="1">
      <alignment horizontal="left" vertical="center" wrapText="1"/>
    </xf>
    <xf numFmtId="0" fontId="24" fillId="3" borderId="4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10" borderId="1" xfId="0" applyNumberFormat="1" applyFont="1" applyFill="1" applyBorder="1" applyAlignment="1" applyProtection="1">
      <alignment horizontal="left" vertical="center" wrapText="1"/>
    </xf>
    <xf numFmtId="0" fontId="6" fillId="10" borderId="2" xfId="0" applyNumberFormat="1" applyFont="1" applyFill="1" applyBorder="1" applyAlignment="1" applyProtection="1">
      <alignment horizontal="left" vertical="center" wrapText="1"/>
    </xf>
    <xf numFmtId="0" fontId="6" fillId="10" borderId="4" xfId="0" applyNumberFormat="1" applyFont="1" applyFill="1" applyBorder="1" applyAlignment="1" applyProtection="1">
      <alignment horizontal="left" vertical="center" wrapText="1"/>
    </xf>
    <xf numFmtId="0" fontId="6" fillId="11" borderId="1" xfId="0" applyNumberFormat="1" applyFont="1" applyFill="1" applyBorder="1" applyAlignment="1" applyProtection="1">
      <alignment horizontal="left" vertical="center" wrapText="1"/>
    </xf>
    <xf numFmtId="0" fontId="6" fillId="11" borderId="2" xfId="0" applyNumberFormat="1" applyFont="1" applyFill="1" applyBorder="1" applyAlignment="1" applyProtection="1">
      <alignment horizontal="left" vertical="center" wrapText="1"/>
    </xf>
    <xf numFmtId="0" fontId="6" fillId="11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0" fontId="3" fillId="2" borderId="2" xfId="0" applyNumberFormat="1" applyFont="1" applyFill="1" applyBorder="1" applyAlignment="1" applyProtection="1">
      <alignment horizontal="right" vertical="center" wrapText="1"/>
    </xf>
    <xf numFmtId="0" fontId="3" fillId="2" borderId="4" xfId="0" applyNumberFormat="1" applyFont="1" applyFill="1" applyBorder="1" applyAlignment="1" applyProtection="1">
      <alignment horizontal="righ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24" fillId="12" borderId="1" xfId="0" applyNumberFormat="1" applyFont="1" applyFill="1" applyBorder="1" applyAlignment="1" applyProtection="1">
      <alignment horizontal="left" vertical="center" wrapText="1"/>
    </xf>
    <xf numFmtId="0" fontId="24" fillId="12" borderId="2" xfId="0" applyNumberFormat="1" applyFont="1" applyFill="1" applyBorder="1" applyAlignment="1" applyProtection="1">
      <alignment horizontal="left" vertical="center" wrapText="1"/>
    </xf>
    <xf numFmtId="0" fontId="24" fillId="12" borderId="4" xfId="0" applyNumberFormat="1" applyFont="1" applyFill="1" applyBorder="1" applyAlignment="1" applyProtection="1">
      <alignment horizontal="left" vertical="center" wrapText="1"/>
    </xf>
    <xf numFmtId="0" fontId="6" fillId="13" borderId="1" xfId="0" applyNumberFormat="1" applyFont="1" applyFill="1" applyBorder="1" applyAlignment="1" applyProtection="1">
      <alignment horizontal="left" vertical="center" wrapText="1"/>
    </xf>
    <xf numFmtId="0" fontId="6" fillId="13" borderId="2" xfId="0" applyNumberFormat="1" applyFont="1" applyFill="1" applyBorder="1" applyAlignment="1" applyProtection="1">
      <alignment horizontal="left" vertical="center" wrapText="1"/>
    </xf>
    <xf numFmtId="0" fontId="6" fillId="13" borderId="4" xfId="0" applyNumberFormat="1" applyFont="1" applyFill="1" applyBorder="1" applyAlignment="1" applyProtection="1">
      <alignment horizontal="left" vertical="center" wrapText="1"/>
    </xf>
    <xf numFmtId="0" fontId="17" fillId="0" borderId="0" xfId="0" applyFont="1" applyAlignment="1">
      <alignment horizontal="center"/>
    </xf>
    <xf numFmtId="0" fontId="6" fillId="7" borderId="1" xfId="0" applyNumberFormat="1" applyFont="1" applyFill="1" applyBorder="1" applyAlignment="1" applyProtection="1">
      <alignment horizontal="left" vertical="center" wrapText="1"/>
    </xf>
    <xf numFmtId="0" fontId="6" fillId="7" borderId="2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3" fontId="7" fillId="0" borderId="3" xfId="0" applyNumberFormat="1" applyFont="1" applyBorder="1" applyAlignment="1">
      <alignment vertical="center"/>
    </xf>
    <xf numFmtId="3" fontId="7" fillId="3" borderId="3" xfId="0" applyNumberFormat="1" applyFont="1" applyFill="1" applyBorder="1" applyAlignment="1">
      <alignment vertical="center"/>
    </xf>
    <xf numFmtId="3" fontId="7" fillId="0" borderId="3" xfId="0" applyNumberFormat="1" applyFont="1" applyBorder="1" applyAlignment="1">
      <alignment vertical="center" wrapText="1"/>
    </xf>
    <xf numFmtId="3" fontId="7" fillId="3" borderId="3" xfId="0" applyNumberFormat="1" applyFont="1" applyFill="1" applyBorder="1" applyAlignment="1">
      <alignment vertical="center" wrapText="1"/>
    </xf>
    <xf numFmtId="3" fontId="4" fillId="0" borderId="0" xfId="0" applyNumberFormat="1" applyFont="1" applyAlignment="1">
      <alignment horizontal="center" vertical="center" wrapText="1"/>
    </xf>
    <xf numFmtId="3" fontId="6" fillId="0" borderId="3" xfId="0" quotePrefix="1" applyNumberFormat="1" applyFont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15" fillId="0" borderId="3" xfId="0" quotePrefix="1" applyNumberFormat="1" applyFont="1" applyBorder="1" applyAlignment="1">
      <alignment horizontal="center" vertical="center"/>
    </xf>
    <xf numFmtId="3" fontId="15" fillId="2" borderId="3" xfId="0" applyNumberFormat="1" applyFont="1" applyFill="1" applyBorder="1" applyAlignment="1">
      <alignment horizontal="center" vertical="center" wrapText="1"/>
    </xf>
  </cellXfs>
  <cellStyles count="2">
    <cellStyle name="Normalno" xfId="0" builtinId="0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8"/>
  <sheetViews>
    <sheetView tabSelected="1" topLeftCell="A17" workbookViewId="0">
      <selection activeCell="L35" sqref="B1:L35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215" t="s">
        <v>234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9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215" t="s">
        <v>15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8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215" t="s">
        <v>71</v>
      </c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7"/>
    </row>
    <row r="6" spans="2:13" ht="18" customHeight="1" x14ac:dyDescent="0.25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27"/>
    </row>
    <row r="7" spans="2:13" ht="18" customHeight="1" x14ac:dyDescent="0.25">
      <c r="B7" s="205" t="s">
        <v>84</v>
      </c>
      <c r="C7" s="205"/>
      <c r="D7" s="205"/>
      <c r="E7" s="205"/>
      <c r="F7" s="205"/>
      <c r="G7" s="5"/>
      <c r="H7" s="6"/>
      <c r="I7" s="6"/>
      <c r="J7" s="6"/>
      <c r="K7" s="32"/>
      <c r="L7" s="32"/>
    </row>
    <row r="8" spans="2:13" ht="25.5" x14ac:dyDescent="0.25">
      <c r="B8" s="208" t="s">
        <v>6</v>
      </c>
      <c r="C8" s="208"/>
      <c r="D8" s="208"/>
      <c r="E8" s="208"/>
      <c r="F8" s="208"/>
      <c r="G8" s="181" t="s">
        <v>212</v>
      </c>
      <c r="H8" s="181" t="s">
        <v>70</v>
      </c>
      <c r="I8" s="30" t="s">
        <v>67</v>
      </c>
      <c r="J8" s="181" t="s">
        <v>213</v>
      </c>
      <c r="K8" s="30" t="s">
        <v>35</v>
      </c>
      <c r="L8" s="30" t="s">
        <v>68</v>
      </c>
    </row>
    <row r="9" spans="2:13" x14ac:dyDescent="0.25">
      <c r="B9" s="222">
        <v>1</v>
      </c>
      <c r="C9" s="222"/>
      <c r="D9" s="222"/>
      <c r="E9" s="222"/>
      <c r="F9" s="223"/>
      <c r="G9" s="36">
        <v>2</v>
      </c>
      <c r="H9" s="35">
        <v>3</v>
      </c>
      <c r="I9" s="35">
        <v>4</v>
      </c>
      <c r="J9" s="35">
        <v>5</v>
      </c>
      <c r="K9" s="35" t="s">
        <v>51</v>
      </c>
      <c r="L9" s="35" t="s">
        <v>52</v>
      </c>
    </row>
    <row r="10" spans="2:13" x14ac:dyDescent="0.25">
      <c r="B10" s="206" t="s">
        <v>37</v>
      </c>
      <c r="C10" s="207"/>
      <c r="D10" s="207"/>
      <c r="E10" s="207"/>
      <c r="F10" s="220"/>
      <c r="G10" s="296">
        <v>1555198.89</v>
      </c>
      <c r="H10" s="296">
        <v>1554574.75</v>
      </c>
      <c r="I10" s="47"/>
      <c r="J10" s="47">
        <v>1559913.58</v>
      </c>
      <c r="K10" s="47">
        <f>+J10/G10*100</f>
        <v>100.30315672357509</v>
      </c>
      <c r="L10" s="47">
        <f>+J10/H10*100</f>
        <v>100.34342703687938</v>
      </c>
    </row>
    <row r="11" spans="2:13" x14ac:dyDescent="0.25">
      <c r="B11" s="221" t="s">
        <v>36</v>
      </c>
      <c r="C11" s="220"/>
      <c r="D11" s="220"/>
      <c r="E11" s="220"/>
      <c r="F11" s="220"/>
      <c r="G11" s="296">
        <v>0</v>
      </c>
      <c r="H11" s="296"/>
      <c r="I11" s="47"/>
      <c r="J11" s="47"/>
      <c r="K11" s="47" t="e">
        <f t="shared" ref="K11:K13" si="0">+J11/G11*100</f>
        <v>#DIV/0!</v>
      </c>
      <c r="L11" s="47" t="e">
        <f t="shared" ref="L11:L15" si="1">+J11/H11*100</f>
        <v>#DIV/0!</v>
      </c>
    </row>
    <row r="12" spans="2:13" x14ac:dyDescent="0.25">
      <c r="B12" s="217" t="s">
        <v>0</v>
      </c>
      <c r="C12" s="218"/>
      <c r="D12" s="218"/>
      <c r="E12" s="218"/>
      <c r="F12" s="219"/>
      <c r="G12" s="297">
        <f>+G10+G11</f>
        <v>1555198.89</v>
      </c>
      <c r="H12" s="297">
        <f t="shared" ref="H12:J12" si="2">+H10+H11</f>
        <v>1554574.75</v>
      </c>
      <c r="I12" s="48">
        <f t="shared" si="2"/>
        <v>0</v>
      </c>
      <c r="J12" s="48">
        <f t="shared" si="2"/>
        <v>1559913.58</v>
      </c>
      <c r="K12" s="48">
        <f t="shared" si="0"/>
        <v>100.30315672357509</v>
      </c>
      <c r="L12" s="48">
        <f t="shared" si="1"/>
        <v>100.34342703687938</v>
      </c>
    </row>
    <row r="13" spans="2:13" x14ac:dyDescent="0.25">
      <c r="B13" s="226" t="s">
        <v>38</v>
      </c>
      <c r="C13" s="207"/>
      <c r="D13" s="207"/>
      <c r="E13" s="207"/>
      <c r="F13" s="207"/>
      <c r="G13" s="298">
        <v>1296600.2</v>
      </c>
      <c r="H13" s="298">
        <v>1530157.64</v>
      </c>
      <c r="I13" s="49"/>
      <c r="J13" s="49">
        <v>1541583.93</v>
      </c>
      <c r="K13" s="49">
        <f t="shared" si="0"/>
        <v>118.89431530243478</v>
      </c>
      <c r="L13" s="49">
        <f t="shared" si="1"/>
        <v>100.74673940130769</v>
      </c>
    </row>
    <row r="14" spans="2:13" x14ac:dyDescent="0.25">
      <c r="B14" s="221" t="s">
        <v>39</v>
      </c>
      <c r="C14" s="220"/>
      <c r="D14" s="220"/>
      <c r="E14" s="220"/>
      <c r="F14" s="220"/>
      <c r="G14" s="296">
        <v>249023.33</v>
      </c>
      <c r="H14" s="296">
        <v>20316.84</v>
      </c>
      <c r="I14" s="47"/>
      <c r="J14" s="47">
        <v>3190.15</v>
      </c>
      <c r="K14" s="47">
        <f>+J14/G14*100</f>
        <v>1.2810647098807972</v>
      </c>
      <c r="L14" s="47">
        <f t="shared" si="1"/>
        <v>15.701998932904921</v>
      </c>
    </row>
    <row r="15" spans="2:13" x14ac:dyDescent="0.25">
      <c r="B15" s="20" t="s">
        <v>1</v>
      </c>
      <c r="C15" s="21"/>
      <c r="D15" s="21"/>
      <c r="E15" s="21"/>
      <c r="F15" s="21"/>
      <c r="G15" s="297">
        <f>+G13+G14</f>
        <v>1545623.53</v>
      </c>
      <c r="H15" s="297">
        <f t="shared" ref="H15:J15" si="3">+H13+H14</f>
        <v>1550474.48</v>
      </c>
      <c r="I15" s="48">
        <f t="shared" si="3"/>
        <v>0</v>
      </c>
      <c r="J15" s="48">
        <f t="shared" si="3"/>
        <v>1544774.0799999998</v>
      </c>
      <c r="K15" s="48"/>
      <c r="L15" s="48">
        <f t="shared" si="1"/>
        <v>99.632344803250149</v>
      </c>
      <c r="M15" s="71"/>
    </row>
    <row r="16" spans="2:13" x14ac:dyDescent="0.25">
      <c r="B16" s="225" t="s">
        <v>2</v>
      </c>
      <c r="C16" s="218"/>
      <c r="D16" s="218"/>
      <c r="E16" s="218"/>
      <c r="F16" s="218"/>
      <c r="G16" s="299">
        <f>+G12-G15</f>
        <v>9575.3599999998696</v>
      </c>
      <c r="H16" s="299">
        <f t="shared" ref="H16:J16" si="4">+H12-H15</f>
        <v>4100.2700000000186</v>
      </c>
      <c r="I16" s="50">
        <f t="shared" si="4"/>
        <v>0</v>
      </c>
      <c r="J16" s="50">
        <f t="shared" si="4"/>
        <v>15139.500000000233</v>
      </c>
      <c r="K16" s="50"/>
      <c r="L16" s="50"/>
    </row>
    <row r="17" spans="1:49" ht="18" x14ac:dyDescent="0.25">
      <c r="B17" s="3"/>
      <c r="C17" s="7"/>
      <c r="D17" s="7"/>
      <c r="E17" s="7"/>
      <c r="F17" s="7"/>
      <c r="G17" s="300"/>
      <c r="H17" s="300"/>
      <c r="I17" s="7"/>
      <c r="J17" s="7"/>
      <c r="K17" s="1"/>
      <c r="L17" s="1"/>
      <c r="M17" s="1"/>
    </row>
    <row r="18" spans="1:49" ht="18" customHeight="1" x14ac:dyDescent="0.25">
      <c r="B18" s="205" t="s">
        <v>78</v>
      </c>
      <c r="C18" s="205"/>
      <c r="D18" s="205"/>
      <c r="E18" s="205"/>
      <c r="F18" s="205"/>
      <c r="G18" s="300"/>
      <c r="H18" s="300"/>
      <c r="I18" s="7"/>
      <c r="J18" s="7"/>
      <c r="K18" s="1"/>
      <c r="L18" s="1"/>
      <c r="M18" s="1"/>
    </row>
    <row r="19" spans="1:49" ht="25.5" x14ac:dyDescent="0.25">
      <c r="B19" s="208" t="s">
        <v>6</v>
      </c>
      <c r="C19" s="208"/>
      <c r="D19" s="208"/>
      <c r="E19" s="208"/>
      <c r="F19" s="208"/>
      <c r="G19" s="301" t="s">
        <v>212</v>
      </c>
      <c r="H19" s="302" t="s">
        <v>70</v>
      </c>
      <c r="I19" s="2" t="s">
        <v>67</v>
      </c>
      <c r="J19" s="2" t="s">
        <v>213</v>
      </c>
      <c r="K19" s="2" t="s">
        <v>35</v>
      </c>
      <c r="L19" s="2" t="s">
        <v>68</v>
      </c>
    </row>
    <row r="20" spans="1:49" x14ac:dyDescent="0.25">
      <c r="B20" s="209">
        <v>1</v>
      </c>
      <c r="C20" s="210"/>
      <c r="D20" s="210"/>
      <c r="E20" s="210"/>
      <c r="F20" s="210"/>
      <c r="G20" s="303">
        <v>2</v>
      </c>
      <c r="H20" s="304">
        <v>3</v>
      </c>
      <c r="I20" s="35">
        <v>4</v>
      </c>
      <c r="J20" s="35">
        <v>5</v>
      </c>
      <c r="K20" s="35" t="s">
        <v>51</v>
      </c>
      <c r="L20" s="35" t="s">
        <v>52</v>
      </c>
    </row>
    <row r="21" spans="1:49" ht="15.75" customHeight="1" x14ac:dyDescent="0.25">
      <c r="B21" s="206" t="s">
        <v>40</v>
      </c>
      <c r="C21" s="211"/>
      <c r="D21" s="211"/>
      <c r="E21" s="211"/>
      <c r="F21" s="211"/>
      <c r="G21" s="296"/>
      <c r="H21" s="296"/>
      <c r="I21" s="47"/>
      <c r="J21" s="47"/>
      <c r="K21" s="47"/>
      <c r="L21" s="47"/>
    </row>
    <row r="22" spans="1:49" x14ac:dyDescent="0.25">
      <c r="B22" s="206" t="s">
        <v>41</v>
      </c>
      <c r="C22" s="207"/>
      <c r="D22" s="207"/>
      <c r="E22" s="207"/>
      <c r="F22" s="207"/>
      <c r="G22" s="296"/>
      <c r="H22" s="296"/>
      <c r="I22" s="47"/>
      <c r="J22" s="47"/>
      <c r="K22" s="47"/>
      <c r="L22" s="47"/>
    </row>
    <row r="23" spans="1:49" ht="15" customHeight="1" x14ac:dyDescent="0.25">
      <c r="B23" s="212" t="s">
        <v>69</v>
      </c>
      <c r="C23" s="213"/>
      <c r="D23" s="213"/>
      <c r="E23" s="213"/>
      <c r="F23" s="214"/>
      <c r="G23" s="297"/>
      <c r="H23" s="297"/>
      <c r="I23" s="48"/>
      <c r="J23" s="48"/>
      <c r="K23" s="48"/>
      <c r="L23" s="48"/>
    </row>
    <row r="24" spans="1:49" s="38" customFormat="1" ht="15" customHeight="1" x14ac:dyDescent="0.25">
      <c r="A24"/>
      <c r="B24" s="206" t="s">
        <v>21</v>
      </c>
      <c r="C24" s="207"/>
      <c r="D24" s="207"/>
      <c r="E24" s="207"/>
      <c r="F24" s="207"/>
      <c r="G24" s="298">
        <v>-13675.63</v>
      </c>
      <c r="H24" s="298">
        <v>-4100</v>
      </c>
      <c r="I24" s="49"/>
      <c r="J24" s="49">
        <v>-4100.2700000000004</v>
      </c>
      <c r="K24" s="47">
        <f>+J24/G24*100</f>
        <v>29.982311601001204</v>
      </c>
      <c r="L24" s="47">
        <f>+J24/H24*100</f>
        <v>100.00658536585367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38" customFormat="1" ht="15" customHeight="1" x14ac:dyDescent="0.25">
      <c r="A25"/>
      <c r="B25" s="206" t="s">
        <v>77</v>
      </c>
      <c r="C25" s="207"/>
      <c r="D25" s="207"/>
      <c r="E25" s="207"/>
      <c r="F25" s="207"/>
      <c r="G25" s="296"/>
      <c r="H25" s="296"/>
      <c r="I25" s="47"/>
      <c r="J25" s="47"/>
      <c r="K25" s="47"/>
      <c r="L25" s="47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46" customFormat="1" x14ac:dyDescent="0.25">
      <c r="A26" s="45"/>
      <c r="B26" s="212" t="s">
        <v>79</v>
      </c>
      <c r="C26" s="213"/>
      <c r="D26" s="213"/>
      <c r="E26" s="213"/>
      <c r="F26" s="214"/>
      <c r="G26" s="297"/>
      <c r="H26" s="297"/>
      <c r="I26" s="48"/>
      <c r="J26" s="48"/>
      <c r="K26" s="48"/>
      <c r="L26" s="48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</row>
    <row r="27" spans="1:49" x14ac:dyDescent="0.25">
      <c r="B27" s="224" t="s">
        <v>80</v>
      </c>
      <c r="C27" s="224"/>
      <c r="D27" s="224"/>
      <c r="E27" s="224"/>
      <c r="F27" s="224"/>
      <c r="G27" s="299">
        <f>+G12-G15+G24</f>
        <v>-4100.2700000001296</v>
      </c>
      <c r="H27" s="299">
        <f t="shared" ref="H27:J27" si="5">+H12-H15+H24</f>
        <v>0.27000000001862645</v>
      </c>
      <c r="I27" s="50">
        <f t="shared" si="5"/>
        <v>0</v>
      </c>
      <c r="J27" s="50">
        <f t="shared" si="5"/>
        <v>11039.230000000232</v>
      </c>
      <c r="K27" s="50"/>
      <c r="L27" s="50"/>
    </row>
    <row r="29" spans="1:49" x14ac:dyDescent="0.25">
      <c r="B29" s="33"/>
      <c r="C29" s="33"/>
      <c r="D29" s="33"/>
      <c r="E29" s="33"/>
      <c r="F29" s="33"/>
      <c r="G29" s="33"/>
      <c r="H29" s="33"/>
      <c r="I29" s="198" t="s">
        <v>235</v>
      </c>
      <c r="J29" s="33"/>
      <c r="K29" s="33"/>
      <c r="L29" s="33"/>
    </row>
    <row r="30" spans="1:49" x14ac:dyDescent="0.25">
      <c r="B30" s="200" t="s">
        <v>236</v>
      </c>
      <c r="C30" s="33"/>
      <c r="D30" s="33"/>
      <c r="E30" s="33"/>
      <c r="F30" s="33"/>
      <c r="G30" s="33"/>
      <c r="H30" s="33"/>
      <c r="I30" s="198" t="s">
        <v>237</v>
      </c>
      <c r="J30" s="33"/>
      <c r="K30" s="33"/>
      <c r="L30" s="33"/>
    </row>
    <row r="31" spans="1:49" x14ac:dyDescent="0.25">
      <c r="B31" s="200" t="s">
        <v>238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</row>
    <row r="32" spans="1:49" x14ac:dyDescent="0.25"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</row>
    <row r="33" spans="2:14" x14ac:dyDescent="0.25">
      <c r="B33" s="201" t="s">
        <v>239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</row>
    <row r="34" spans="2:14" x14ac:dyDescent="0.25">
      <c r="B34" s="201" t="s">
        <v>240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</row>
    <row r="35" spans="2:14" x14ac:dyDescent="0.25">
      <c r="B35" s="203" t="s">
        <v>241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</row>
    <row r="36" spans="2:14" x14ac:dyDescent="0.25">
      <c r="B36" s="202"/>
      <c r="C36" s="33"/>
      <c r="D36" s="33"/>
      <c r="E36" s="33"/>
      <c r="F36" s="33"/>
      <c r="G36" s="33"/>
      <c r="H36" s="33"/>
      <c r="I36" s="33"/>
      <c r="J36" s="33"/>
      <c r="K36" s="33"/>
      <c r="L36" s="33"/>
    </row>
    <row r="37" spans="2:14" x14ac:dyDescent="0.25">
      <c r="B37" s="202"/>
      <c r="C37" s="33"/>
      <c r="D37" s="33"/>
      <c r="E37" s="33"/>
      <c r="F37" s="33"/>
      <c r="G37" s="33"/>
      <c r="H37" s="33"/>
      <c r="I37" s="33"/>
      <c r="J37" s="33"/>
      <c r="K37" s="33"/>
      <c r="L37" s="33"/>
    </row>
    <row r="38" spans="2:14" x14ac:dyDescent="0.25">
      <c r="B38" s="204" t="s">
        <v>81</v>
      </c>
      <c r="C38" s="204"/>
      <c r="D38" s="204"/>
      <c r="E38" s="204"/>
      <c r="F38" s="204"/>
      <c r="G38" s="204"/>
      <c r="H38" s="204"/>
      <c r="I38" s="204"/>
      <c r="J38" s="204"/>
      <c r="K38" s="204"/>
      <c r="L38" s="204"/>
    </row>
    <row r="39" spans="2:14" ht="15" customHeight="1" x14ac:dyDescent="0.25">
      <c r="B39" s="204" t="s">
        <v>82</v>
      </c>
      <c r="C39" s="204"/>
      <c r="D39" s="204"/>
      <c r="E39" s="204"/>
      <c r="F39" s="204"/>
      <c r="G39" s="204"/>
      <c r="H39" s="204"/>
      <c r="I39" s="204"/>
      <c r="J39" s="204"/>
      <c r="K39" s="204"/>
      <c r="L39" s="204"/>
    </row>
    <row r="40" spans="2:14" ht="15" customHeight="1" x14ac:dyDescent="0.25">
      <c r="B40" s="204" t="s">
        <v>76</v>
      </c>
      <c r="C40" s="204"/>
      <c r="D40" s="204"/>
      <c r="E40" s="204"/>
      <c r="F40" s="204"/>
      <c r="G40" s="204"/>
      <c r="H40" s="204"/>
      <c r="I40" s="204"/>
      <c r="J40" s="204"/>
      <c r="K40" s="204"/>
      <c r="L40" s="204"/>
    </row>
    <row r="41" spans="2:14" ht="36.75" customHeight="1" x14ac:dyDescent="0.25">
      <c r="B41" s="204"/>
      <c r="C41" s="204"/>
      <c r="D41" s="204"/>
      <c r="E41" s="204"/>
      <c r="F41" s="204"/>
      <c r="G41" s="204"/>
      <c r="H41" s="204"/>
      <c r="I41" s="204"/>
      <c r="J41" s="204"/>
      <c r="K41" s="204"/>
      <c r="L41" s="204"/>
    </row>
    <row r="42" spans="2:14" ht="15" customHeight="1" x14ac:dyDescent="0.25">
      <c r="B42" s="216" t="s">
        <v>83</v>
      </c>
      <c r="C42" s="216"/>
      <c r="D42" s="216"/>
      <c r="E42" s="216"/>
      <c r="F42" s="216"/>
      <c r="G42" s="216"/>
      <c r="H42" s="216"/>
      <c r="I42" s="216"/>
      <c r="J42" s="216"/>
      <c r="K42" s="216"/>
      <c r="L42" s="216"/>
    </row>
    <row r="43" spans="2:14" x14ac:dyDescent="0.25">
      <c r="B43" s="216"/>
      <c r="C43" s="216"/>
      <c r="D43" s="216"/>
      <c r="E43" s="216"/>
      <c r="F43" s="216"/>
      <c r="G43" s="216"/>
      <c r="H43" s="216"/>
      <c r="I43" s="216"/>
      <c r="J43" s="216"/>
      <c r="K43" s="216"/>
      <c r="L43" s="216"/>
    </row>
    <row r="46" spans="2:14" x14ac:dyDescent="0.25">
      <c r="B46" s="193"/>
      <c r="C46" s="194"/>
      <c r="D46" s="195"/>
      <c r="E46" s="196"/>
      <c r="F46" s="194"/>
      <c r="G46" s="194"/>
      <c r="H46" s="194"/>
      <c r="I46" s="196"/>
      <c r="J46" s="197"/>
      <c r="K46" s="197"/>
      <c r="L46" s="194"/>
      <c r="M46" s="194"/>
      <c r="N46" s="194"/>
    </row>
    <row r="47" spans="2:14" x14ac:dyDescent="0.25">
      <c r="C47" s="199"/>
      <c r="D47" s="194"/>
      <c r="E47" s="194"/>
      <c r="F47" s="194"/>
      <c r="G47" s="198"/>
      <c r="H47" s="194"/>
      <c r="I47" s="194"/>
      <c r="J47" s="197"/>
      <c r="K47" s="197"/>
      <c r="L47" s="194"/>
      <c r="M47" s="194"/>
      <c r="N47" s="194"/>
    </row>
    <row r="48" spans="2:14" x14ac:dyDescent="0.25">
      <c r="C48" s="198"/>
      <c r="D48" s="194"/>
      <c r="E48" s="194"/>
      <c r="F48" s="194"/>
      <c r="G48" s="194"/>
      <c r="H48" s="194"/>
      <c r="I48" s="196"/>
      <c r="J48" s="197"/>
      <c r="K48" s="197"/>
      <c r="L48" s="194"/>
      <c r="M48" s="194"/>
      <c r="N48" s="194"/>
    </row>
  </sheetData>
  <mergeCells count="26">
    <mergeCell ref="B5:L5"/>
    <mergeCell ref="B3:L3"/>
    <mergeCell ref="B1:L1"/>
    <mergeCell ref="B40:L41"/>
    <mergeCell ref="B42:L43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8:L38"/>
    <mergeCell ref="B39:L39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23"/>
  <sheetViews>
    <sheetView topLeftCell="A22" zoomScale="90" zoomScaleNormal="90" workbookViewId="0">
      <selection activeCell="L113" sqref="B1:L113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6.140625" customWidth="1"/>
    <col min="7" max="10" width="25.28515625" customWidth="1"/>
    <col min="11" max="12" width="15.7109375" customWidth="1"/>
    <col min="15" max="15" width="38.5703125" customWidth="1"/>
  </cols>
  <sheetData>
    <row r="1" spans="2:14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4" ht="15.75" customHeight="1" x14ac:dyDescent="0.25">
      <c r="B2" s="215" t="s">
        <v>15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</row>
    <row r="3" spans="2:14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4" ht="15.75" customHeight="1" x14ac:dyDescent="0.25">
      <c r="B4" s="215" t="s">
        <v>73</v>
      </c>
      <c r="C4" s="215"/>
      <c r="D4" s="215"/>
      <c r="E4" s="215"/>
      <c r="F4" s="215"/>
      <c r="G4" s="215"/>
      <c r="H4" s="215"/>
      <c r="I4" s="215"/>
      <c r="J4" s="215"/>
      <c r="K4" s="215"/>
      <c r="L4" s="215"/>
    </row>
    <row r="5" spans="2:14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4" ht="15.75" customHeight="1" x14ac:dyDescent="0.25">
      <c r="B6" s="215" t="s">
        <v>53</v>
      </c>
      <c r="C6" s="215"/>
      <c r="D6" s="215"/>
      <c r="E6" s="215"/>
      <c r="F6" s="215"/>
      <c r="G6" s="215"/>
      <c r="H6" s="215"/>
      <c r="I6" s="215"/>
      <c r="J6" s="215"/>
      <c r="K6" s="215"/>
      <c r="L6" s="215"/>
    </row>
    <row r="7" spans="2:14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4" ht="45" customHeight="1" x14ac:dyDescent="0.25">
      <c r="B8" s="230" t="s">
        <v>6</v>
      </c>
      <c r="C8" s="231"/>
      <c r="D8" s="231"/>
      <c r="E8" s="231"/>
      <c r="F8" s="232"/>
      <c r="G8" s="182" t="s">
        <v>216</v>
      </c>
      <c r="H8" s="182" t="s">
        <v>70</v>
      </c>
      <c r="I8" s="37" t="s">
        <v>67</v>
      </c>
      <c r="J8" s="182" t="s">
        <v>217</v>
      </c>
      <c r="K8" s="37" t="s">
        <v>35</v>
      </c>
      <c r="L8" s="37" t="s">
        <v>68</v>
      </c>
    </row>
    <row r="9" spans="2:14" x14ac:dyDescent="0.25">
      <c r="B9" s="227">
        <v>1</v>
      </c>
      <c r="C9" s="228"/>
      <c r="D9" s="228"/>
      <c r="E9" s="228"/>
      <c r="F9" s="229"/>
      <c r="G9" s="39">
        <v>2</v>
      </c>
      <c r="H9" s="39">
        <v>3</v>
      </c>
      <c r="I9" s="39">
        <v>4</v>
      </c>
      <c r="J9" s="39">
        <v>5</v>
      </c>
      <c r="K9" s="39" t="s">
        <v>51</v>
      </c>
      <c r="L9" s="39" t="s">
        <v>52</v>
      </c>
    </row>
    <row r="10" spans="2:14" x14ac:dyDescent="0.25">
      <c r="B10" s="10"/>
      <c r="C10" s="10"/>
      <c r="D10" s="10"/>
      <c r="E10" s="10"/>
      <c r="F10" s="10" t="s">
        <v>66</v>
      </c>
      <c r="G10" s="67">
        <f>+G11+G40</f>
        <v>1555198.8900000001</v>
      </c>
      <c r="H10" s="67"/>
      <c r="I10" s="67"/>
      <c r="J10" s="67"/>
      <c r="K10" s="91">
        <f>+J10/G10*100</f>
        <v>0</v>
      </c>
      <c r="L10" s="91" t="e">
        <f>+J10/H10*100</f>
        <v>#DIV/0!</v>
      </c>
      <c r="N10" s="71"/>
    </row>
    <row r="11" spans="2:14" x14ac:dyDescent="0.25">
      <c r="B11" s="10">
        <v>6</v>
      </c>
      <c r="C11" s="10"/>
      <c r="D11" s="10"/>
      <c r="E11" s="10"/>
      <c r="F11" s="10" t="s">
        <v>3</v>
      </c>
      <c r="G11" s="68">
        <f>+G12+G23+G26+G29+G36</f>
        <v>1555198.8900000001</v>
      </c>
      <c r="H11" s="68">
        <f t="shared" ref="H11:J11" si="0">+H12+H23+H26+H29+H36</f>
        <v>1554574.7500000002</v>
      </c>
      <c r="I11" s="68">
        <f t="shared" si="0"/>
        <v>0</v>
      </c>
      <c r="J11" s="68">
        <f t="shared" si="0"/>
        <v>1559913.58</v>
      </c>
      <c r="K11" s="91">
        <f t="shared" ref="K11:K43" si="1">+J11/G11*100</f>
        <v>100.30315672357509</v>
      </c>
      <c r="L11" s="91">
        <f>+J11/H11*100</f>
        <v>100.34342703687938</v>
      </c>
      <c r="N11" s="71">
        <f>+J11-1559913.58</f>
        <v>0</v>
      </c>
    </row>
    <row r="12" spans="2:14" ht="25.5" x14ac:dyDescent="0.25">
      <c r="B12" s="10"/>
      <c r="C12" s="14">
        <v>63</v>
      </c>
      <c r="D12" s="14"/>
      <c r="E12" s="14"/>
      <c r="F12" s="14" t="s">
        <v>19</v>
      </c>
      <c r="G12" s="67">
        <f>+G13+G16+G18+G21</f>
        <v>1167429.72</v>
      </c>
      <c r="H12" s="67">
        <f t="shared" ref="H12:I12" si="2">+H13+H16+H18+H21</f>
        <v>1347109.1</v>
      </c>
      <c r="I12" s="67">
        <f t="shared" si="2"/>
        <v>0</v>
      </c>
      <c r="J12" s="67">
        <f>+J13+J16+J18+J21</f>
        <v>1348712.93</v>
      </c>
      <c r="K12" s="91">
        <f t="shared" si="1"/>
        <v>115.52840457068369</v>
      </c>
      <c r="L12" s="91">
        <f t="shared" ref="L12:L43" si="3">+J12/H12*100</f>
        <v>100.11905717213251</v>
      </c>
    </row>
    <row r="13" spans="2:14" s="62" customFormat="1" ht="25.5" x14ac:dyDescent="0.25">
      <c r="B13" s="19"/>
      <c r="C13" s="19"/>
      <c r="D13" s="89">
        <v>632</v>
      </c>
      <c r="E13" s="19"/>
      <c r="F13" s="64" t="s">
        <v>161</v>
      </c>
      <c r="G13" s="69">
        <f>+G14</f>
        <v>0</v>
      </c>
      <c r="H13" s="69">
        <v>19040</v>
      </c>
      <c r="I13" s="69">
        <f t="shared" ref="I13:J13" si="4">+I14</f>
        <v>0</v>
      </c>
      <c r="J13" s="69">
        <f t="shared" si="4"/>
        <v>19040</v>
      </c>
      <c r="K13" s="91" t="e">
        <f t="shared" si="1"/>
        <v>#DIV/0!</v>
      </c>
      <c r="L13" s="91">
        <f t="shared" si="3"/>
        <v>100</v>
      </c>
    </row>
    <row r="14" spans="2:14" x14ac:dyDescent="0.25">
      <c r="B14" s="11"/>
      <c r="C14" s="11"/>
      <c r="D14" s="90"/>
      <c r="E14" s="11">
        <v>6323</v>
      </c>
      <c r="F14" s="11" t="s">
        <v>162</v>
      </c>
      <c r="G14" s="67"/>
      <c r="H14" s="67"/>
      <c r="I14" s="67"/>
      <c r="J14" s="67">
        <v>19040</v>
      </c>
      <c r="K14" s="91" t="e">
        <f t="shared" si="1"/>
        <v>#DIV/0!</v>
      </c>
      <c r="L14" s="91" t="e">
        <f t="shared" si="3"/>
        <v>#DIV/0!</v>
      </c>
    </row>
    <row r="15" spans="2:14" x14ac:dyDescent="0.25">
      <c r="B15" s="11"/>
      <c r="C15" s="11"/>
      <c r="D15" s="90"/>
      <c r="E15" s="11">
        <v>6324</v>
      </c>
      <c r="F15" s="183" t="s">
        <v>221</v>
      </c>
      <c r="G15" s="67"/>
      <c r="H15" s="67"/>
      <c r="I15" s="67"/>
      <c r="J15" s="67"/>
      <c r="K15" s="91"/>
      <c r="L15" s="91"/>
    </row>
    <row r="16" spans="2:14" s="62" customFormat="1" x14ac:dyDescent="0.25">
      <c r="B16" s="19"/>
      <c r="C16" s="19"/>
      <c r="D16" s="89">
        <v>634</v>
      </c>
      <c r="E16" s="19"/>
      <c r="F16" s="52" t="s">
        <v>85</v>
      </c>
      <c r="G16" s="69">
        <f>+G17</f>
        <v>0</v>
      </c>
      <c r="H16" s="69">
        <f t="shared" ref="H16:J16" si="5">+H17</f>
        <v>0</v>
      </c>
      <c r="I16" s="69">
        <f t="shared" si="5"/>
        <v>0</v>
      </c>
      <c r="J16" s="69">
        <f t="shared" si="5"/>
        <v>0</v>
      </c>
      <c r="K16" s="91" t="e">
        <f t="shared" si="1"/>
        <v>#DIV/0!</v>
      </c>
      <c r="L16" s="91" t="e">
        <f t="shared" si="3"/>
        <v>#DIV/0!</v>
      </c>
    </row>
    <row r="17" spans="2:15" x14ac:dyDescent="0.25">
      <c r="B17" s="11"/>
      <c r="C17" s="11"/>
      <c r="D17" s="11"/>
      <c r="E17" s="11">
        <v>6341</v>
      </c>
      <c r="F17" s="54" t="s">
        <v>86</v>
      </c>
      <c r="G17" s="67"/>
      <c r="H17" s="67"/>
      <c r="I17" s="67"/>
      <c r="J17" s="67"/>
      <c r="K17" s="91" t="e">
        <f t="shared" si="1"/>
        <v>#DIV/0!</v>
      </c>
      <c r="L17" s="91" t="e">
        <f t="shared" si="3"/>
        <v>#DIV/0!</v>
      </c>
    </row>
    <row r="18" spans="2:15" s="62" customFormat="1" x14ac:dyDescent="0.25">
      <c r="B18" s="19"/>
      <c r="C18" s="19"/>
      <c r="D18" s="51">
        <v>636</v>
      </c>
      <c r="E18" s="61"/>
      <c r="F18" s="60" t="s">
        <v>87</v>
      </c>
      <c r="G18" s="69">
        <f>+G19+G20</f>
        <v>1167429.72</v>
      </c>
      <c r="H18" s="69">
        <f>1317273.83+8805.27+1990</f>
        <v>1328069.1000000001</v>
      </c>
      <c r="I18" s="69">
        <f t="shared" ref="I18:J18" si="6">+I19+I20</f>
        <v>0</v>
      </c>
      <c r="J18" s="69">
        <f t="shared" si="6"/>
        <v>1329672.93</v>
      </c>
      <c r="K18" s="91">
        <f t="shared" si="1"/>
        <v>113.89747127561563</v>
      </c>
      <c r="L18" s="91">
        <f t="shared" si="3"/>
        <v>100.1207640475936</v>
      </c>
    </row>
    <row r="19" spans="2:15" x14ac:dyDescent="0.25">
      <c r="B19" s="11"/>
      <c r="C19" s="11"/>
      <c r="D19" s="11"/>
      <c r="E19" s="53">
        <v>6361</v>
      </c>
      <c r="F19" s="54" t="s">
        <v>87</v>
      </c>
      <c r="G19" s="67">
        <v>1162324.8999999999</v>
      </c>
      <c r="H19" s="67"/>
      <c r="I19" s="67"/>
      <c r="J19" s="67">
        <v>1328180.25</v>
      </c>
      <c r="K19" s="91">
        <f t="shared" si="1"/>
        <v>114.26927617226474</v>
      </c>
      <c r="L19" s="91" t="e">
        <f t="shared" si="3"/>
        <v>#DIV/0!</v>
      </c>
    </row>
    <row r="20" spans="2:15" ht="18" customHeight="1" x14ac:dyDescent="0.25">
      <c r="B20" s="11"/>
      <c r="C20" s="11"/>
      <c r="D20" s="11"/>
      <c r="E20" s="53">
        <v>6362</v>
      </c>
      <c r="F20" s="54" t="s">
        <v>88</v>
      </c>
      <c r="G20" s="67">
        <v>5104.82</v>
      </c>
      <c r="H20" s="67"/>
      <c r="I20" s="67"/>
      <c r="J20" s="67">
        <v>1492.68</v>
      </c>
      <c r="K20" s="91">
        <f t="shared" si="1"/>
        <v>29.240600060335137</v>
      </c>
      <c r="L20" s="91" t="e">
        <f t="shared" si="3"/>
        <v>#DIV/0!</v>
      </c>
    </row>
    <row r="21" spans="2:15" s="62" customFormat="1" ht="18" customHeight="1" x14ac:dyDescent="0.25">
      <c r="B21" s="19"/>
      <c r="C21" s="19"/>
      <c r="D21" s="51">
        <v>638</v>
      </c>
      <c r="E21" s="61"/>
      <c r="F21" s="52" t="s">
        <v>89</v>
      </c>
      <c r="G21" s="69">
        <f>+G22</f>
        <v>0</v>
      </c>
      <c r="H21" s="69">
        <f t="shared" ref="H21:J21" si="7">+H22</f>
        <v>0</v>
      </c>
      <c r="I21" s="69">
        <f t="shared" si="7"/>
        <v>0</v>
      </c>
      <c r="J21" s="69">
        <f t="shared" si="7"/>
        <v>0</v>
      </c>
      <c r="K21" s="91" t="e">
        <f t="shared" si="1"/>
        <v>#DIV/0!</v>
      </c>
      <c r="L21" s="91" t="e">
        <f t="shared" si="3"/>
        <v>#DIV/0!</v>
      </c>
    </row>
    <row r="22" spans="2:15" ht="18" customHeight="1" x14ac:dyDescent="0.25">
      <c r="B22" s="11"/>
      <c r="C22" s="11"/>
      <c r="E22" s="53">
        <v>6381</v>
      </c>
      <c r="F22" s="54" t="s">
        <v>90</v>
      </c>
      <c r="G22" s="67"/>
      <c r="H22" s="67"/>
      <c r="I22" s="67"/>
      <c r="J22" s="67"/>
      <c r="K22" s="91" t="e">
        <f t="shared" si="1"/>
        <v>#DIV/0!</v>
      </c>
      <c r="L22" s="91" t="e">
        <f t="shared" si="3"/>
        <v>#DIV/0!</v>
      </c>
    </row>
    <row r="23" spans="2:15" ht="18" customHeight="1" x14ac:dyDescent="0.25">
      <c r="B23" s="11"/>
      <c r="C23" s="14">
        <v>64</v>
      </c>
      <c r="D23" s="31"/>
      <c r="E23" s="31"/>
      <c r="F23" s="55" t="s">
        <v>91</v>
      </c>
      <c r="G23" s="67">
        <f>+G24</f>
        <v>0.14000000000000001</v>
      </c>
      <c r="H23" s="67">
        <f t="shared" ref="H23:J24" si="8">+H24</f>
        <v>0</v>
      </c>
      <c r="I23" s="67">
        <f t="shared" si="8"/>
        <v>0</v>
      </c>
      <c r="J23" s="67">
        <f t="shared" si="8"/>
        <v>23.45</v>
      </c>
      <c r="K23" s="91">
        <f t="shared" si="1"/>
        <v>16749.999999999996</v>
      </c>
      <c r="L23" s="91" t="e">
        <f t="shared" si="3"/>
        <v>#DIV/0!</v>
      </c>
    </row>
    <row r="24" spans="2:15" ht="18" customHeight="1" x14ac:dyDescent="0.25">
      <c r="B24" s="11"/>
      <c r="C24" s="11"/>
      <c r="D24" s="51">
        <v>641</v>
      </c>
      <c r="E24" s="31"/>
      <c r="F24" s="55" t="s">
        <v>92</v>
      </c>
      <c r="G24" s="67">
        <f>+G25</f>
        <v>0.14000000000000001</v>
      </c>
      <c r="H24" s="67">
        <f t="shared" si="8"/>
        <v>0</v>
      </c>
      <c r="I24" s="67">
        <f t="shared" si="8"/>
        <v>0</v>
      </c>
      <c r="J24" s="67">
        <f t="shared" si="8"/>
        <v>23.45</v>
      </c>
      <c r="K24" s="91">
        <f t="shared" si="1"/>
        <v>16749.999999999996</v>
      </c>
      <c r="L24" s="91" t="e">
        <f t="shared" si="3"/>
        <v>#DIV/0!</v>
      </c>
    </row>
    <row r="25" spans="2:15" ht="18" customHeight="1" x14ac:dyDescent="0.25">
      <c r="B25" s="11"/>
      <c r="C25" s="11"/>
      <c r="D25" s="31"/>
      <c r="E25" s="53">
        <v>6413</v>
      </c>
      <c r="F25" s="56" t="s">
        <v>93</v>
      </c>
      <c r="G25" s="67">
        <v>0.14000000000000001</v>
      </c>
      <c r="H25" s="67"/>
      <c r="I25" s="67"/>
      <c r="J25" s="67">
        <v>23.45</v>
      </c>
      <c r="K25" s="91">
        <f t="shared" si="1"/>
        <v>16749.999999999996</v>
      </c>
      <c r="L25" s="91" t="e">
        <f t="shared" si="3"/>
        <v>#DIV/0!</v>
      </c>
    </row>
    <row r="26" spans="2:15" s="62" customFormat="1" ht="18" customHeight="1" x14ac:dyDescent="0.25">
      <c r="B26" s="19"/>
      <c r="C26" s="14">
        <v>65</v>
      </c>
      <c r="D26" s="61"/>
      <c r="E26" s="61"/>
      <c r="F26" s="55" t="s">
        <v>94</v>
      </c>
      <c r="G26" s="69">
        <f>+G27</f>
        <v>1714.55</v>
      </c>
      <c r="H26" s="69">
        <v>2200</v>
      </c>
      <c r="I26" s="69">
        <f t="shared" ref="H26:J27" si="9">+I27</f>
        <v>0</v>
      </c>
      <c r="J26" s="69">
        <f t="shared" si="9"/>
        <v>2543</v>
      </c>
      <c r="K26" s="91">
        <f t="shared" si="1"/>
        <v>148.3188008515354</v>
      </c>
      <c r="L26" s="91">
        <f t="shared" si="3"/>
        <v>115.59090909090909</v>
      </c>
    </row>
    <row r="27" spans="2:15" s="62" customFormat="1" ht="18" customHeight="1" x14ac:dyDescent="0.25">
      <c r="B27" s="19"/>
      <c r="C27" s="19"/>
      <c r="D27" s="51">
        <v>652</v>
      </c>
      <c r="E27" s="61"/>
      <c r="F27" s="55" t="s">
        <v>95</v>
      </c>
      <c r="G27" s="69">
        <f>+G28</f>
        <v>1714.55</v>
      </c>
      <c r="H27" s="69">
        <f t="shared" si="9"/>
        <v>0</v>
      </c>
      <c r="I27" s="69">
        <f t="shared" si="9"/>
        <v>0</v>
      </c>
      <c r="J27" s="69">
        <f t="shared" si="9"/>
        <v>2543</v>
      </c>
      <c r="K27" s="91">
        <f t="shared" si="1"/>
        <v>148.3188008515354</v>
      </c>
      <c r="L27" s="91" t="e">
        <f t="shared" si="3"/>
        <v>#DIV/0!</v>
      </c>
    </row>
    <row r="28" spans="2:15" ht="18" customHeight="1" x14ac:dyDescent="0.25">
      <c r="B28" s="11"/>
      <c r="C28" s="11"/>
      <c r="E28" s="53">
        <v>6526</v>
      </c>
      <c r="F28" s="56" t="s">
        <v>96</v>
      </c>
      <c r="G28" s="67">
        <v>1714.55</v>
      </c>
      <c r="H28" s="67"/>
      <c r="I28" s="67"/>
      <c r="J28" s="67">
        <v>2543</v>
      </c>
      <c r="K28" s="91">
        <f t="shared" si="1"/>
        <v>148.3188008515354</v>
      </c>
      <c r="L28" s="91" t="e">
        <f t="shared" si="3"/>
        <v>#DIV/0!</v>
      </c>
    </row>
    <row r="29" spans="2:15" ht="25.5" x14ac:dyDescent="0.25">
      <c r="B29" s="11"/>
      <c r="C29" s="11">
        <v>66</v>
      </c>
      <c r="D29" s="12"/>
      <c r="E29" s="12"/>
      <c r="F29" s="14" t="s">
        <v>22</v>
      </c>
      <c r="G29" s="67">
        <f>+G30+G33</f>
        <v>3246.1099999999997</v>
      </c>
      <c r="H29" s="67">
        <f t="shared" ref="H29:J29" si="10">+H30+H33</f>
        <v>3330.87</v>
      </c>
      <c r="I29" s="67">
        <f t="shared" si="10"/>
        <v>0</v>
      </c>
      <c r="J29" s="67">
        <f t="shared" si="10"/>
        <v>4795.5600000000004</v>
      </c>
      <c r="K29" s="91">
        <f t="shared" si="1"/>
        <v>147.73251676622175</v>
      </c>
      <c r="L29" s="91">
        <f t="shared" si="3"/>
        <v>143.97319619198589</v>
      </c>
    </row>
    <row r="30" spans="2:15" s="62" customFormat="1" ht="25.5" x14ac:dyDescent="0.25">
      <c r="B30" s="19"/>
      <c r="C30" s="19"/>
      <c r="D30" s="51">
        <v>661</v>
      </c>
      <c r="E30" s="63"/>
      <c r="F30" s="10" t="s">
        <v>42</v>
      </c>
      <c r="G30" s="69">
        <f>+G31+G32</f>
        <v>2220.62</v>
      </c>
      <c r="H30" s="69">
        <f>394.51+2029.32</f>
        <v>2423.83</v>
      </c>
      <c r="I30" s="69">
        <f t="shared" ref="I30:J30" si="11">+I31+I32</f>
        <v>0</v>
      </c>
      <c r="J30" s="69">
        <f t="shared" si="11"/>
        <v>1731.95</v>
      </c>
      <c r="K30" s="91">
        <f t="shared" si="1"/>
        <v>77.993983662220472</v>
      </c>
      <c r="L30" s="91">
        <f t="shared" si="3"/>
        <v>71.455093797832362</v>
      </c>
    </row>
    <row r="31" spans="2:15" x14ac:dyDescent="0.25">
      <c r="B31" s="11"/>
      <c r="C31" s="19"/>
      <c r="D31" s="12"/>
      <c r="E31" s="53">
        <v>6614</v>
      </c>
      <c r="F31" s="14" t="s">
        <v>43</v>
      </c>
      <c r="G31" s="67">
        <v>1284.28</v>
      </c>
      <c r="H31" s="67"/>
      <c r="I31" s="67"/>
      <c r="J31" s="67">
        <v>366.5</v>
      </c>
      <c r="K31" s="91">
        <f t="shared" si="1"/>
        <v>28.537390600180647</v>
      </c>
      <c r="L31" s="91" t="e">
        <f t="shared" si="3"/>
        <v>#DIV/0!</v>
      </c>
      <c r="O31" s="71"/>
    </row>
    <row r="32" spans="2:15" x14ac:dyDescent="0.25">
      <c r="B32" s="11"/>
      <c r="C32" s="11"/>
      <c r="D32" s="12"/>
      <c r="E32" s="53">
        <v>6615</v>
      </c>
      <c r="F32" s="57" t="s">
        <v>97</v>
      </c>
      <c r="G32" s="67">
        <v>936.34</v>
      </c>
      <c r="H32" s="67"/>
      <c r="I32" s="67"/>
      <c r="J32" s="67">
        <v>1365.45</v>
      </c>
      <c r="K32" s="91">
        <f t="shared" si="1"/>
        <v>145.82843838776515</v>
      </c>
      <c r="L32" s="91" t="e">
        <f t="shared" si="3"/>
        <v>#DIV/0!</v>
      </c>
    </row>
    <row r="33" spans="2:12" s="62" customFormat="1" x14ac:dyDescent="0.25">
      <c r="B33" s="19"/>
      <c r="C33" s="19"/>
      <c r="D33" s="51">
        <v>663</v>
      </c>
      <c r="E33" s="61"/>
      <c r="F33" s="65" t="s">
        <v>98</v>
      </c>
      <c r="G33" s="69">
        <f>+G34+G35</f>
        <v>1025.49</v>
      </c>
      <c r="H33" s="69">
        <v>907.04</v>
      </c>
      <c r="I33" s="69">
        <f t="shared" ref="I33" si="12">+I34</f>
        <v>0</v>
      </c>
      <c r="J33" s="69">
        <f>+J34+J35</f>
        <v>3063.61</v>
      </c>
      <c r="K33" s="91">
        <f t="shared" si="1"/>
        <v>298.74596534339679</v>
      </c>
      <c r="L33" s="91">
        <f t="shared" si="3"/>
        <v>337.75908449461991</v>
      </c>
    </row>
    <row r="34" spans="2:12" x14ac:dyDescent="0.25">
      <c r="B34" s="11"/>
      <c r="C34" s="11"/>
      <c r="D34" s="31"/>
      <c r="E34" s="53">
        <v>6631</v>
      </c>
      <c r="F34" s="57" t="s">
        <v>99</v>
      </c>
      <c r="G34" s="67">
        <v>330.3</v>
      </c>
      <c r="H34" s="67"/>
      <c r="I34" s="67"/>
      <c r="J34" s="67">
        <v>2563.61</v>
      </c>
      <c r="K34" s="91">
        <f t="shared" si="1"/>
        <v>776.14592794429302</v>
      </c>
      <c r="L34" s="91" t="e">
        <f t="shared" si="3"/>
        <v>#DIV/0!</v>
      </c>
    </row>
    <row r="35" spans="2:12" x14ac:dyDescent="0.25">
      <c r="B35" s="11"/>
      <c r="C35" s="11"/>
      <c r="D35" s="31"/>
      <c r="E35" s="53">
        <v>6632</v>
      </c>
      <c r="F35" s="57" t="s">
        <v>214</v>
      </c>
      <c r="G35" s="67">
        <v>695.19</v>
      </c>
      <c r="H35" s="67"/>
      <c r="I35" s="67"/>
      <c r="J35" s="67">
        <v>500</v>
      </c>
      <c r="K35" s="91">
        <f t="shared" si="1"/>
        <v>71.922783699420307</v>
      </c>
      <c r="L35" s="91" t="e">
        <f t="shared" si="3"/>
        <v>#DIV/0!</v>
      </c>
    </row>
    <row r="36" spans="2:12" x14ac:dyDescent="0.25">
      <c r="B36" s="11"/>
      <c r="C36" s="14">
        <v>67</v>
      </c>
      <c r="D36" s="31"/>
      <c r="E36" s="31"/>
      <c r="F36" s="58" t="s">
        <v>100</v>
      </c>
      <c r="G36" s="67">
        <f>+G37</f>
        <v>382808.37</v>
      </c>
      <c r="H36" s="67">
        <f t="shared" ref="H36:J36" si="13">+H37</f>
        <v>201934.78</v>
      </c>
      <c r="I36" s="67">
        <f t="shared" si="13"/>
        <v>0</v>
      </c>
      <c r="J36" s="67">
        <f t="shared" si="13"/>
        <v>203838.64</v>
      </c>
      <c r="K36" s="91">
        <f t="shared" si="1"/>
        <v>53.248219206910242</v>
      </c>
      <c r="L36" s="91">
        <f t="shared" si="3"/>
        <v>100.94280935656552</v>
      </c>
    </row>
    <row r="37" spans="2:12" s="62" customFormat="1" ht="24.75" x14ac:dyDescent="0.25">
      <c r="B37" s="19"/>
      <c r="C37" s="19"/>
      <c r="D37" s="51">
        <v>671</v>
      </c>
      <c r="E37" s="61"/>
      <c r="F37" s="58" t="s">
        <v>101</v>
      </c>
      <c r="G37" s="69">
        <f>+G38+G39</f>
        <v>382808.37</v>
      </c>
      <c r="H37" s="69">
        <v>201934.78</v>
      </c>
      <c r="I37" s="69">
        <f t="shared" ref="I37:J37" si="14">+I38+I39</f>
        <v>0</v>
      </c>
      <c r="J37" s="69">
        <f t="shared" si="14"/>
        <v>203838.64</v>
      </c>
      <c r="K37" s="91">
        <f t="shared" si="1"/>
        <v>53.248219206910242</v>
      </c>
      <c r="L37" s="91">
        <f>+J37/H37*100</f>
        <v>100.94280935656552</v>
      </c>
    </row>
    <row r="38" spans="2:12" ht="24.75" x14ac:dyDescent="0.25">
      <c r="B38" s="11"/>
      <c r="C38" s="11"/>
      <c r="D38" s="31"/>
      <c r="E38" s="53">
        <v>6711</v>
      </c>
      <c r="F38" s="59" t="s">
        <v>101</v>
      </c>
      <c r="G38" s="67">
        <v>129261.35</v>
      </c>
      <c r="H38" s="67"/>
      <c r="I38" s="67"/>
      <c r="J38" s="67">
        <v>198822.64</v>
      </c>
      <c r="K38" s="91">
        <f t="shared" si="1"/>
        <v>153.81445420460176</v>
      </c>
      <c r="L38" s="91" t="e">
        <f t="shared" si="3"/>
        <v>#DIV/0!</v>
      </c>
    </row>
    <row r="39" spans="2:12" ht="24.75" x14ac:dyDescent="0.25">
      <c r="B39" s="11"/>
      <c r="C39" s="11"/>
      <c r="E39" s="66">
        <v>6712</v>
      </c>
      <c r="F39" s="59" t="s">
        <v>102</v>
      </c>
      <c r="G39" s="67">
        <v>253547.02</v>
      </c>
      <c r="H39" s="67"/>
      <c r="I39" s="67"/>
      <c r="J39" s="67">
        <v>5016</v>
      </c>
      <c r="K39" s="91">
        <f t="shared" si="1"/>
        <v>1.978331277567372</v>
      </c>
      <c r="L39" s="91" t="e">
        <f t="shared" si="3"/>
        <v>#DIV/0!</v>
      </c>
    </row>
    <row r="40" spans="2:12" x14ac:dyDescent="0.25">
      <c r="B40" s="19">
        <v>7</v>
      </c>
      <c r="C40" s="11"/>
      <c r="D40" s="12"/>
      <c r="E40" s="12"/>
      <c r="F40" s="14" t="s">
        <v>31</v>
      </c>
      <c r="G40" s="70">
        <f>+G41</f>
        <v>0</v>
      </c>
      <c r="H40" s="70">
        <f t="shared" ref="H40:J42" si="15">+H41</f>
        <v>0</v>
      </c>
      <c r="I40" s="70">
        <f t="shared" si="15"/>
        <v>0</v>
      </c>
      <c r="J40" s="70">
        <f t="shared" si="15"/>
        <v>0</v>
      </c>
      <c r="K40" s="91" t="e">
        <f t="shared" si="1"/>
        <v>#DIV/0!</v>
      </c>
      <c r="L40" s="91" t="e">
        <f t="shared" si="3"/>
        <v>#DIV/0!</v>
      </c>
    </row>
    <row r="41" spans="2:12" ht="30.75" customHeight="1" x14ac:dyDescent="0.25">
      <c r="B41" s="11"/>
      <c r="C41" s="11">
        <v>72</v>
      </c>
      <c r="D41" s="12"/>
      <c r="E41" s="12"/>
      <c r="F41" s="26" t="s">
        <v>32</v>
      </c>
      <c r="G41" s="67">
        <f>+G42</f>
        <v>0</v>
      </c>
      <c r="H41" s="67">
        <f t="shared" si="15"/>
        <v>0</v>
      </c>
      <c r="I41" s="67">
        <f t="shared" si="15"/>
        <v>0</v>
      </c>
      <c r="J41" s="67">
        <f t="shared" si="15"/>
        <v>0</v>
      </c>
      <c r="K41" s="91" t="e">
        <f t="shared" si="1"/>
        <v>#DIV/0!</v>
      </c>
      <c r="L41" s="91" t="e">
        <f t="shared" si="3"/>
        <v>#DIV/0!</v>
      </c>
    </row>
    <row r="42" spans="2:12" s="62" customFormat="1" x14ac:dyDescent="0.25">
      <c r="B42" s="19"/>
      <c r="C42" s="19"/>
      <c r="D42" s="19">
        <v>721</v>
      </c>
      <c r="E42" s="19"/>
      <c r="F42" s="64" t="s">
        <v>44</v>
      </c>
      <c r="G42" s="69">
        <f>+G43</f>
        <v>0</v>
      </c>
      <c r="H42" s="69">
        <f t="shared" si="15"/>
        <v>0</v>
      </c>
      <c r="I42" s="69">
        <f t="shared" si="15"/>
        <v>0</v>
      </c>
      <c r="J42" s="69">
        <f t="shared" si="15"/>
        <v>0</v>
      </c>
      <c r="K42" s="91" t="e">
        <f t="shared" si="1"/>
        <v>#DIV/0!</v>
      </c>
      <c r="L42" s="91" t="e">
        <f t="shared" si="3"/>
        <v>#DIV/0!</v>
      </c>
    </row>
    <row r="43" spans="2:12" x14ac:dyDescent="0.25">
      <c r="B43" s="11"/>
      <c r="C43" s="11"/>
      <c r="D43" s="11"/>
      <c r="E43" s="11">
        <v>7211</v>
      </c>
      <c r="F43" s="26" t="s">
        <v>45</v>
      </c>
      <c r="G43" s="67"/>
      <c r="H43" s="67"/>
      <c r="I43" s="67"/>
      <c r="J43" s="67"/>
      <c r="K43" s="91" t="e">
        <f t="shared" si="1"/>
        <v>#DIV/0!</v>
      </c>
      <c r="L43" s="91" t="e">
        <f t="shared" si="3"/>
        <v>#DIV/0!</v>
      </c>
    </row>
    <row r="45" spans="2:12" ht="18" x14ac:dyDescent="0.25">
      <c r="B45" s="3"/>
      <c r="C45" s="3"/>
      <c r="D45" s="3"/>
      <c r="E45" s="3"/>
      <c r="F45" s="3"/>
      <c r="G45" s="3"/>
      <c r="H45" s="3"/>
      <c r="I45" s="3"/>
      <c r="J45" s="4"/>
      <c r="K45" s="4"/>
      <c r="L45" s="4"/>
    </row>
    <row r="46" spans="2:12" ht="36.75" customHeight="1" x14ac:dyDescent="0.25">
      <c r="B46" s="230" t="s">
        <v>6</v>
      </c>
      <c r="C46" s="231"/>
      <c r="D46" s="231"/>
      <c r="E46" s="231"/>
      <c r="F46" s="232"/>
      <c r="G46" s="37" t="s">
        <v>216</v>
      </c>
      <c r="H46" s="37" t="s">
        <v>70</v>
      </c>
      <c r="I46" s="37" t="s">
        <v>67</v>
      </c>
      <c r="J46" s="37" t="s">
        <v>217</v>
      </c>
      <c r="K46" s="37" t="s">
        <v>35</v>
      </c>
      <c r="L46" s="37" t="s">
        <v>68</v>
      </c>
    </row>
    <row r="47" spans="2:12" x14ac:dyDescent="0.25">
      <c r="B47" s="227">
        <v>1</v>
      </c>
      <c r="C47" s="228"/>
      <c r="D47" s="228"/>
      <c r="E47" s="228"/>
      <c r="F47" s="229"/>
      <c r="G47" s="39">
        <v>2</v>
      </c>
      <c r="H47" s="39">
        <v>3</v>
      </c>
      <c r="I47" s="39">
        <v>4</v>
      </c>
      <c r="J47" s="39">
        <v>5</v>
      </c>
      <c r="K47" s="39" t="s">
        <v>51</v>
      </c>
      <c r="L47" s="39" t="s">
        <v>52</v>
      </c>
    </row>
    <row r="48" spans="2:12" x14ac:dyDescent="0.25">
      <c r="B48" s="10"/>
      <c r="C48" s="10"/>
      <c r="D48" s="10"/>
      <c r="E48" s="10"/>
      <c r="F48" s="10" t="s">
        <v>65</v>
      </c>
      <c r="G48" s="67">
        <f>+G49+G97</f>
        <v>1545623.5300000003</v>
      </c>
      <c r="H48" s="67">
        <f t="shared" ref="H48:J48" si="16">+H49+H97</f>
        <v>1550474.4800000002</v>
      </c>
      <c r="I48" s="67">
        <f t="shared" si="16"/>
        <v>0</v>
      </c>
      <c r="J48" s="67">
        <f t="shared" si="16"/>
        <v>1544774.08</v>
      </c>
      <c r="K48" s="91">
        <f>+J48/G48*100</f>
        <v>99.945041597548652</v>
      </c>
      <c r="L48" s="91">
        <f>+J48/H48*100</f>
        <v>99.632344803250149</v>
      </c>
    </row>
    <row r="49" spans="2:14" s="62" customFormat="1" x14ac:dyDescent="0.25">
      <c r="B49" s="10">
        <v>3</v>
      </c>
      <c r="C49" s="10"/>
      <c r="D49" s="10"/>
      <c r="E49" s="10"/>
      <c r="F49" s="10" t="s">
        <v>4</v>
      </c>
      <c r="G49" s="69">
        <f>++G60+G90+G94+G50</f>
        <v>1296600.2000000002</v>
      </c>
      <c r="H49" s="69">
        <f t="shared" ref="H49:J49" si="17">++H60+H90+H94+H50</f>
        <v>1530157.6400000001</v>
      </c>
      <c r="I49" s="69">
        <f t="shared" si="17"/>
        <v>0</v>
      </c>
      <c r="J49" s="69">
        <f t="shared" si="17"/>
        <v>1541583.9300000002</v>
      </c>
      <c r="K49" s="91">
        <f t="shared" ref="K49:K113" si="18">+J49/G49*100</f>
        <v>118.89431530243478</v>
      </c>
      <c r="L49" s="91">
        <f t="shared" ref="L49:L113" si="19">+J49/H49*100</f>
        <v>100.74673940130769</v>
      </c>
      <c r="N49" s="80">
        <f>+J49-1541583.93</f>
        <v>0</v>
      </c>
    </row>
    <row r="50" spans="2:14" s="62" customFormat="1" x14ac:dyDescent="0.25">
      <c r="B50" s="10"/>
      <c r="C50" s="10">
        <v>31</v>
      </c>
      <c r="D50" s="10"/>
      <c r="E50" s="10"/>
      <c r="F50" s="10" t="s">
        <v>5</v>
      </c>
      <c r="G50" s="69">
        <f>+G51+G55+G57</f>
        <v>997389.66</v>
      </c>
      <c r="H50" s="69">
        <f t="shared" ref="H50:J50" si="20">+H51+H55+H57</f>
        <v>1174000</v>
      </c>
      <c r="I50" s="69">
        <f t="shared" si="20"/>
        <v>0</v>
      </c>
      <c r="J50" s="69">
        <f t="shared" si="20"/>
        <v>1177330.53</v>
      </c>
      <c r="K50" s="91">
        <f t="shared" si="18"/>
        <v>118.04118061540763</v>
      </c>
      <c r="L50" s="91">
        <f t="shared" si="19"/>
        <v>100.28369080068143</v>
      </c>
      <c r="N50" s="80"/>
    </row>
    <row r="51" spans="2:14" s="62" customFormat="1" x14ac:dyDescent="0.25">
      <c r="B51" s="19"/>
      <c r="C51" s="14"/>
      <c r="D51" s="19">
        <v>311</v>
      </c>
      <c r="E51" s="19"/>
      <c r="F51" s="19" t="s">
        <v>46</v>
      </c>
      <c r="G51" s="69">
        <f>SUM(G52:G54)</f>
        <v>793638.32000000007</v>
      </c>
      <c r="H51" s="69">
        <v>929500</v>
      </c>
      <c r="I51" s="69">
        <f t="shared" ref="I51:J51" si="21">SUM(I52:I54)</f>
        <v>0</v>
      </c>
      <c r="J51" s="69">
        <f t="shared" si="21"/>
        <v>933419.04999999993</v>
      </c>
      <c r="K51" s="91">
        <f t="shared" si="18"/>
        <v>117.61264879447855</v>
      </c>
      <c r="L51" s="91">
        <f t="shared" si="19"/>
        <v>100.42162990855297</v>
      </c>
    </row>
    <row r="52" spans="2:14" x14ac:dyDescent="0.25">
      <c r="B52" s="11"/>
      <c r="C52" s="14"/>
      <c r="D52" s="11"/>
      <c r="E52" s="11">
        <v>3111</v>
      </c>
      <c r="F52" s="11" t="s">
        <v>47</v>
      </c>
      <c r="G52" s="67">
        <v>741116.42</v>
      </c>
      <c r="H52" s="67"/>
      <c r="I52" s="67"/>
      <c r="J52" s="77">
        <v>869440.53</v>
      </c>
      <c r="K52" s="91">
        <f t="shared" si="18"/>
        <v>117.31497326695313</v>
      </c>
      <c r="L52" s="91" t="e">
        <f t="shared" si="19"/>
        <v>#DIV/0!</v>
      </c>
    </row>
    <row r="53" spans="2:14" x14ac:dyDescent="0.25">
      <c r="B53" s="11"/>
      <c r="C53" s="14"/>
      <c r="D53" s="11"/>
      <c r="E53" s="11">
        <v>3113</v>
      </c>
      <c r="F53" s="11" t="s">
        <v>103</v>
      </c>
      <c r="G53" s="67">
        <v>18519.03</v>
      </c>
      <c r="H53" s="67"/>
      <c r="I53" s="67"/>
      <c r="J53" s="77">
        <v>23230.95</v>
      </c>
      <c r="K53" s="91">
        <f t="shared" si="18"/>
        <v>125.4436652459659</v>
      </c>
      <c r="L53" s="91" t="e">
        <f t="shared" si="19"/>
        <v>#DIV/0!</v>
      </c>
    </row>
    <row r="54" spans="2:14" x14ac:dyDescent="0.25">
      <c r="B54" s="11"/>
      <c r="C54" s="14"/>
      <c r="D54" s="19"/>
      <c r="E54" s="11">
        <v>3114</v>
      </c>
      <c r="F54" s="11" t="s">
        <v>104</v>
      </c>
      <c r="G54" s="67">
        <v>34002.870000000003</v>
      </c>
      <c r="H54" s="67"/>
      <c r="I54" s="67"/>
      <c r="J54" s="77">
        <v>40747.57</v>
      </c>
      <c r="K54" s="91">
        <f t="shared" si="18"/>
        <v>119.83567857654367</v>
      </c>
      <c r="L54" s="91" t="e">
        <f t="shared" si="19"/>
        <v>#DIV/0!</v>
      </c>
    </row>
    <row r="55" spans="2:14" s="62" customFormat="1" x14ac:dyDescent="0.25">
      <c r="B55" s="61"/>
      <c r="C55" s="14"/>
      <c r="D55" s="19">
        <v>312</v>
      </c>
      <c r="E55" s="61"/>
      <c r="F55" s="72" t="s">
        <v>105</v>
      </c>
      <c r="G55" s="78">
        <f>+G56</f>
        <v>72801</v>
      </c>
      <c r="H55" s="78">
        <f>43700+36000+5200+6000</f>
        <v>90900</v>
      </c>
      <c r="I55" s="78">
        <f t="shared" ref="I55:J55" si="22">+I56</f>
        <v>0</v>
      </c>
      <c r="J55" s="78">
        <f t="shared" si="22"/>
        <v>89897.26</v>
      </c>
      <c r="K55" s="91">
        <f t="shared" si="18"/>
        <v>123.48355105012294</v>
      </c>
      <c r="L55" s="91">
        <f t="shared" si="19"/>
        <v>98.896875687568752</v>
      </c>
    </row>
    <row r="56" spans="2:14" x14ac:dyDescent="0.25">
      <c r="B56" s="31"/>
      <c r="C56" s="14"/>
      <c r="D56" s="19"/>
      <c r="E56" s="73">
        <v>3121</v>
      </c>
      <c r="F56" s="74" t="s">
        <v>105</v>
      </c>
      <c r="G56" s="77">
        <v>72801</v>
      </c>
      <c r="H56" s="77"/>
      <c r="I56" s="77"/>
      <c r="J56" s="77">
        <v>89897.26</v>
      </c>
      <c r="K56" s="91">
        <f t="shared" si="18"/>
        <v>123.48355105012294</v>
      </c>
      <c r="L56" s="91" t="e">
        <f t="shared" si="19"/>
        <v>#DIV/0!</v>
      </c>
    </row>
    <row r="57" spans="2:14" s="62" customFormat="1" x14ac:dyDescent="0.25">
      <c r="B57" s="61"/>
      <c r="C57" s="14"/>
      <c r="D57" s="19">
        <v>313</v>
      </c>
      <c r="E57" s="61"/>
      <c r="F57" s="72" t="s">
        <v>106</v>
      </c>
      <c r="G57" s="78">
        <f>+G58+G59</f>
        <v>130950.34</v>
      </c>
      <c r="H57" s="78">
        <v>153600</v>
      </c>
      <c r="I57" s="78">
        <f t="shared" ref="I57:J57" si="23">+I58+I59</f>
        <v>0</v>
      </c>
      <c r="J57" s="78">
        <f t="shared" si="23"/>
        <v>154014.22</v>
      </c>
      <c r="K57" s="91">
        <f t="shared" si="18"/>
        <v>117.61269195635538</v>
      </c>
      <c r="L57" s="91">
        <f t="shared" si="19"/>
        <v>100.26967447916665</v>
      </c>
    </row>
    <row r="58" spans="2:14" x14ac:dyDescent="0.25">
      <c r="B58" s="31"/>
      <c r="C58" s="14"/>
      <c r="D58" s="19"/>
      <c r="E58" s="73">
        <v>3132</v>
      </c>
      <c r="F58" s="74" t="s">
        <v>107</v>
      </c>
      <c r="G58" s="77">
        <v>130950.34</v>
      </c>
      <c r="H58" s="77"/>
      <c r="I58" s="77"/>
      <c r="J58" s="77">
        <v>154014.22</v>
      </c>
      <c r="K58" s="91">
        <f t="shared" si="18"/>
        <v>117.61269195635538</v>
      </c>
      <c r="L58" s="91" t="e">
        <f t="shared" si="19"/>
        <v>#DIV/0!</v>
      </c>
    </row>
    <row r="59" spans="2:14" x14ac:dyDescent="0.25">
      <c r="B59" s="31"/>
      <c r="C59" s="14"/>
      <c r="D59" s="19"/>
      <c r="E59" s="73">
        <v>3133</v>
      </c>
      <c r="F59" s="74" t="s">
        <v>108</v>
      </c>
      <c r="G59" s="77">
        <v>0</v>
      </c>
      <c r="H59" s="77"/>
      <c r="I59" s="77"/>
      <c r="J59" s="77">
        <v>0</v>
      </c>
      <c r="K59" s="91" t="e">
        <f t="shared" si="18"/>
        <v>#DIV/0!</v>
      </c>
      <c r="L59" s="91" t="e">
        <f t="shared" si="19"/>
        <v>#DIV/0!</v>
      </c>
    </row>
    <row r="60" spans="2:14" s="62" customFormat="1" x14ac:dyDescent="0.25">
      <c r="B60" s="61"/>
      <c r="C60" s="10">
        <v>32</v>
      </c>
      <c r="D60" s="19"/>
      <c r="E60" s="61"/>
      <c r="F60" s="75" t="s">
        <v>16</v>
      </c>
      <c r="G60" s="78">
        <f>+G61+G66+G72+G84</f>
        <v>199162.49000000002</v>
      </c>
      <c r="H60" s="78">
        <f t="shared" ref="H60:I60" si="24">+H61+H66+H72+H84</f>
        <v>243161.26</v>
      </c>
      <c r="I60" s="78">
        <f t="shared" si="24"/>
        <v>0</v>
      </c>
      <c r="J60" s="78">
        <f>+J61+J66+J72+J84+J82</f>
        <v>243863.51</v>
      </c>
      <c r="K60" s="91">
        <f t="shared" si="18"/>
        <v>122.44449745531902</v>
      </c>
      <c r="L60" s="91">
        <f t="shared" si="19"/>
        <v>100.28880011561053</v>
      </c>
    </row>
    <row r="61" spans="2:14" s="62" customFormat="1" x14ac:dyDescent="0.25">
      <c r="B61" s="61"/>
      <c r="C61" s="10"/>
      <c r="D61" s="19">
        <v>321</v>
      </c>
      <c r="E61" s="61"/>
      <c r="F61" s="72" t="s">
        <v>48</v>
      </c>
      <c r="G61" s="78">
        <f>SUM(G62:G65)</f>
        <v>50692.890000000007</v>
      </c>
      <c r="H61" s="78">
        <v>57648.959999999999</v>
      </c>
      <c r="I61" s="78">
        <f t="shared" ref="I61:J61" si="25">SUM(I62:I65)</f>
        <v>0</v>
      </c>
      <c r="J61" s="78">
        <f t="shared" si="25"/>
        <v>58486.48</v>
      </c>
      <c r="K61" s="91">
        <f t="shared" si="18"/>
        <v>115.37412840341119</v>
      </c>
      <c r="L61" s="91">
        <f t="shared" si="19"/>
        <v>101.45279290380955</v>
      </c>
    </row>
    <row r="62" spans="2:14" x14ac:dyDescent="0.25">
      <c r="B62" s="31"/>
      <c r="C62" s="14"/>
      <c r="D62" s="19"/>
      <c r="E62" s="73">
        <v>3211</v>
      </c>
      <c r="F62" s="74" t="s">
        <v>109</v>
      </c>
      <c r="G62" s="77">
        <v>2518.15</v>
      </c>
      <c r="H62" s="77"/>
      <c r="I62" s="77"/>
      <c r="J62" s="77">
        <v>2402.5100000000002</v>
      </c>
      <c r="K62" s="91">
        <f t="shared" si="18"/>
        <v>95.407739808986761</v>
      </c>
      <c r="L62" s="91" t="e">
        <f t="shared" si="19"/>
        <v>#DIV/0!</v>
      </c>
    </row>
    <row r="63" spans="2:14" x14ac:dyDescent="0.25">
      <c r="B63" s="31"/>
      <c r="C63" s="14"/>
      <c r="D63" s="19"/>
      <c r="E63" s="73">
        <v>3212</v>
      </c>
      <c r="F63" s="74" t="s">
        <v>110</v>
      </c>
      <c r="G63" s="77">
        <v>45683.8</v>
      </c>
      <c r="H63" s="77"/>
      <c r="I63" s="77"/>
      <c r="J63" s="77">
        <v>48473.33</v>
      </c>
      <c r="K63" s="91">
        <f t="shared" si="18"/>
        <v>106.10616892640279</v>
      </c>
      <c r="L63" s="91" t="e">
        <f t="shared" si="19"/>
        <v>#DIV/0!</v>
      </c>
    </row>
    <row r="64" spans="2:14" x14ac:dyDescent="0.25">
      <c r="B64" s="31"/>
      <c r="C64" s="14"/>
      <c r="D64" s="19"/>
      <c r="E64" s="73">
        <v>3213</v>
      </c>
      <c r="F64" s="74" t="s">
        <v>111</v>
      </c>
      <c r="G64" s="77">
        <v>694.8</v>
      </c>
      <c r="H64" s="77"/>
      <c r="I64" s="77"/>
      <c r="J64" s="77">
        <v>3989.44</v>
      </c>
      <c r="K64" s="91">
        <f t="shared" si="18"/>
        <v>574.18537708693145</v>
      </c>
      <c r="L64" s="91" t="e">
        <f t="shared" si="19"/>
        <v>#DIV/0!</v>
      </c>
    </row>
    <row r="65" spans="2:12" x14ac:dyDescent="0.25">
      <c r="B65" s="31"/>
      <c r="C65" s="14"/>
      <c r="D65" s="19"/>
      <c r="E65" s="73">
        <v>3214</v>
      </c>
      <c r="F65" s="74" t="s">
        <v>112</v>
      </c>
      <c r="G65" s="77">
        <v>1796.14</v>
      </c>
      <c r="H65" s="77"/>
      <c r="I65" s="77"/>
      <c r="J65" s="77">
        <v>3621.2</v>
      </c>
      <c r="K65" s="91">
        <f t="shared" si="18"/>
        <v>201.61011947843707</v>
      </c>
      <c r="L65" s="91" t="e">
        <f t="shared" si="19"/>
        <v>#DIV/0!</v>
      </c>
    </row>
    <row r="66" spans="2:12" s="62" customFormat="1" x14ac:dyDescent="0.25">
      <c r="B66" s="61"/>
      <c r="C66" s="10"/>
      <c r="D66" s="19">
        <v>322</v>
      </c>
      <c r="E66" s="61"/>
      <c r="F66" s="72" t="s">
        <v>113</v>
      </c>
      <c r="G66" s="78">
        <f>SUM(G67:G71)</f>
        <v>41563.24</v>
      </c>
      <c r="H66" s="78">
        <v>51745.66</v>
      </c>
      <c r="I66" s="78">
        <f t="shared" ref="I66:J66" si="26">SUM(I67:I71)</f>
        <v>0</v>
      </c>
      <c r="J66" s="78">
        <f t="shared" si="26"/>
        <v>41357.57</v>
      </c>
      <c r="K66" s="91">
        <f t="shared" si="18"/>
        <v>99.505163697536574</v>
      </c>
      <c r="L66" s="91">
        <f t="shared" si="19"/>
        <v>79.92471252661575</v>
      </c>
    </row>
    <row r="67" spans="2:12" x14ac:dyDescent="0.25">
      <c r="B67" s="31"/>
      <c r="C67" s="14"/>
      <c r="D67" s="19"/>
      <c r="E67" s="73">
        <v>3221</v>
      </c>
      <c r="F67" s="74" t="s">
        <v>114</v>
      </c>
      <c r="G67" s="77">
        <v>8622.49</v>
      </c>
      <c r="H67" s="77"/>
      <c r="I67" s="77"/>
      <c r="J67" s="77">
        <v>8025.91</v>
      </c>
      <c r="K67" s="91">
        <f t="shared" si="18"/>
        <v>93.081116939538347</v>
      </c>
      <c r="L67" s="91" t="e">
        <f t="shared" si="19"/>
        <v>#DIV/0!</v>
      </c>
    </row>
    <row r="68" spans="2:12" x14ac:dyDescent="0.25">
      <c r="B68" s="31"/>
      <c r="C68" s="14"/>
      <c r="D68" s="19"/>
      <c r="E68" s="73">
        <v>3223</v>
      </c>
      <c r="F68" s="74" t="s">
        <v>115</v>
      </c>
      <c r="G68" s="77">
        <v>29359.29</v>
      </c>
      <c r="H68" s="77"/>
      <c r="I68" s="77"/>
      <c r="J68" s="77">
        <v>31403.93</v>
      </c>
      <c r="K68" s="91">
        <f t="shared" si="18"/>
        <v>106.96420110976798</v>
      </c>
      <c r="L68" s="91" t="e">
        <f t="shared" si="19"/>
        <v>#DIV/0!</v>
      </c>
    </row>
    <row r="69" spans="2:12" x14ac:dyDescent="0.25">
      <c r="B69" s="31"/>
      <c r="C69" s="14"/>
      <c r="D69" s="19"/>
      <c r="E69" s="73">
        <v>3224</v>
      </c>
      <c r="F69" s="74" t="s">
        <v>116</v>
      </c>
      <c r="G69" s="77">
        <v>1548.7</v>
      </c>
      <c r="H69" s="77"/>
      <c r="I69" s="77"/>
      <c r="J69" s="77">
        <v>519.72</v>
      </c>
      <c r="K69" s="91">
        <f t="shared" si="18"/>
        <v>33.558468392845612</v>
      </c>
      <c r="L69" s="91" t="e">
        <f t="shared" si="19"/>
        <v>#DIV/0!</v>
      </c>
    </row>
    <row r="70" spans="2:12" x14ac:dyDescent="0.25">
      <c r="B70" s="31"/>
      <c r="C70" s="14"/>
      <c r="D70" s="19"/>
      <c r="E70" s="73">
        <v>3225</v>
      </c>
      <c r="F70" s="74" t="s">
        <v>117</v>
      </c>
      <c r="G70" s="77">
        <v>2032.76</v>
      </c>
      <c r="H70" s="77"/>
      <c r="I70" s="77"/>
      <c r="J70" s="77">
        <v>1393.61</v>
      </c>
      <c r="K70" s="91">
        <f t="shared" si="18"/>
        <v>68.557527696334049</v>
      </c>
      <c r="L70" s="91" t="e">
        <f t="shared" si="19"/>
        <v>#DIV/0!</v>
      </c>
    </row>
    <row r="71" spans="2:12" x14ac:dyDescent="0.25">
      <c r="B71" s="31"/>
      <c r="C71" s="14"/>
      <c r="D71" s="19"/>
      <c r="E71" s="73">
        <v>3227</v>
      </c>
      <c r="F71" s="74" t="s">
        <v>118</v>
      </c>
      <c r="G71" s="77">
        <v>0</v>
      </c>
      <c r="H71" s="77"/>
      <c r="I71" s="77"/>
      <c r="J71" s="77">
        <v>14.4</v>
      </c>
      <c r="K71" s="91" t="e">
        <f t="shared" si="18"/>
        <v>#DIV/0!</v>
      </c>
      <c r="L71" s="91" t="e">
        <f t="shared" si="19"/>
        <v>#DIV/0!</v>
      </c>
    </row>
    <row r="72" spans="2:12" s="62" customFormat="1" x14ac:dyDescent="0.25">
      <c r="B72" s="61"/>
      <c r="C72" s="10"/>
      <c r="D72" s="19">
        <v>323</v>
      </c>
      <c r="E72" s="61"/>
      <c r="F72" s="72" t="s">
        <v>119</v>
      </c>
      <c r="G72" s="78">
        <f>SUM(G73:G81)</f>
        <v>97533.140000000014</v>
      </c>
      <c r="H72" s="78">
        <v>121093.02</v>
      </c>
      <c r="I72" s="78">
        <f t="shared" ref="I72:J72" si="27">SUM(I73:I81)</f>
        <v>0</v>
      </c>
      <c r="J72" s="78">
        <f t="shared" si="27"/>
        <v>131499.1</v>
      </c>
      <c r="K72" s="91">
        <f t="shared" si="18"/>
        <v>134.8250451077449</v>
      </c>
      <c r="L72" s="91">
        <f t="shared" si="19"/>
        <v>108.59345980470221</v>
      </c>
    </row>
    <row r="73" spans="2:12" x14ac:dyDescent="0.25">
      <c r="B73" s="31"/>
      <c r="C73" s="14"/>
      <c r="D73" s="19"/>
      <c r="E73" s="73">
        <v>3231</v>
      </c>
      <c r="F73" s="74" t="s">
        <v>120</v>
      </c>
      <c r="G73" s="77">
        <v>81534.259999999995</v>
      </c>
      <c r="H73" s="77"/>
      <c r="I73" s="77"/>
      <c r="J73" s="77">
        <v>96316.84</v>
      </c>
      <c r="K73" s="91">
        <f t="shared" si="18"/>
        <v>118.13051347985497</v>
      </c>
      <c r="L73" s="91" t="e">
        <f t="shared" si="19"/>
        <v>#DIV/0!</v>
      </c>
    </row>
    <row r="74" spans="2:12" x14ac:dyDescent="0.25">
      <c r="B74" s="31"/>
      <c r="C74" s="14"/>
      <c r="D74" s="19"/>
      <c r="E74" s="73">
        <v>3232</v>
      </c>
      <c r="F74" s="74" t="s">
        <v>121</v>
      </c>
      <c r="G74" s="77">
        <v>2581.59</v>
      </c>
      <c r="H74" s="77"/>
      <c r="I74" s="77"/>
      <c r="J74" s="77">
        <v>21172.41</v>
      </c>
      <c r="K74" s="91">
        <f t="shared" si="18"/>
        <v>820.13061717778567</v>
      </c>
      <c r="L74" s="91" t="e">
        <f t="shared" si="19"/>
        <v>#DIV/0!</v>
      </c>
    </row>
    <row r="75" spans="2:12" x14ac:dyDescent="0.25">
      <c r="B75" s="31"/>
      <c r="C75" s="14"/>
      <c r="D75" s="19"/>
      <c r="E75" s="73">
        <v>3233</v>
      </c>
      <c r="F75" s="74" t="s">
        <v>122</v>
      </c>
      <c r="G75" s="77">
        <v>129.74</v>
      </c>
      <c r="H75" s="77"/>
      <c r="I75" s="77"/>
      <c r="J75" s="77">
        <v>816.98</v>
      </c>
      <c r="K75" s="91">
        <f t="shared" si="18"/>
        <v>629.70556497610607</v>
      </c>
      <c r="L75" s="91" t="e">
        <f t="shared" si="19"/>
        <v>#DIV/0!</v>
      </c>
    </row>
    <row r="76" spans="2:12" x14ac:dyDescent="0.25">
      <c r="B76" s="31"/>
      <c r="C76" s="14"/>
      <c r="D76" s="19"/>
      <c r="E76" s="73">
        <v>3234</v>
      </c>
      <c r="F76" s="74" t="s">
        <v>123</v>
      </c>
      <c r="G76" s="77">
        <v>4773.24</v>
      </c>
      <c r="H76" s="77"/>
      <c r="I76" s="77"/>
      <c r="J76" s="77">
        <v>3796.02</v>
      </c>
      <c r="K76" s="91">
        <f t="shared" si="18"/>
        <v>79.527113658646968</v>
      </c>
      <c r="L76" s="91" t="e">
        <f t="shared" si="19"/>
        <v>#DIV/0!</v>
      </c>
    </row>
    <row r="77" spans="2:12" x14ac:dyDescent="0.25">
      <c r="B77" s="31"/>
      <c r="C77" s="14"/>
      <c r="D77" s="19"/>
      <c r="E77" s="73">
        <v>3235</v>
      </c>
      <c r="F77" s="74" t="s">
        <v>124</v>
      </c>
      <c r="G77" s="77">
        <v>5939.71</v>
      </c>
      <c r="H77" s="77"/>
      <c r="I77" s="77"/>
      <c r="J77" s="77">
        <v>5996.74</v>
      </c>
      <c r="K77" s="91">
        <f t="shared" si="18"/>
        <v>100.96014788600789</v>
      </c>
      <c r="L77" s="91" t="e">
        <f t="shared" si="19"/>
        <v>#DIV/0!</v>
      </c>
    </row>
    <row r="78" spans="2:12" x14ac:dyDescent="0.25">
      <c r="B78" s="31"/>
      <c r="C78" s="14"/>
      <c r="D78" s="19"/>
      <c r="E78" s="73">
        <v>3236</v>
      </c>
      <c r="F78" s="74" t="s">
        <v>125</v>
      </c>
      <c r="G78" s="77">
        <v>603.89</v>
      </c>
      <c r="H78" s="77"/>
      <c r="I78" s="77"/>
      <c r="J78" s="77">
        <v>0</v>
      </c>
      <c r="K78" s="91">
        <f t="shared" si="18"/>
        <v>0</v>
      </c>
      <c r="L78" s="91" t="e">
        <f t="shared" si="19"/>
        <v>#DIV/0!</v>
      </c>
    </row>
    <row r="79" spans="2:12" x14ac:dyDescent="0.25">
      <c r="B79" s="31"/>
      <c r="C79" s="14"/>
      <c r="D79" s="19"/>
      <c r="E79" s="73">
        <v>3237</v>
      </c>
      <c r="F79" s="74" t="s">
        <v>225</v>
      </c>
      <c r="G79" s="77"/>
      <c r="H79" s="77"/>
      <c r="I79" s="77"/>
      <c r="J79" s="77">
        <v>331.81</v>
      </c>
      <c r="K79" s="91"/>
      <c r="L79" s="91" t="e">
        <f t="shared" si="19"/>
        <v>#DIV/0!</v>
      </c>
    </row>
    <row r="80" spans="2:12" x14ac:dyDescent="0.25">
      <c r="B80" s="31"/>
      <c r="C80" s="14"/>
      <c r="D80" s="19"/>
      <c r="E80" s="73">
        <v>3238</v>
      </c>
      <c r="F80" s="74" t="s">
        <v>126</v>
      </c>
      <c r="G80" s="77">
        <v>1637.63</v>
      </c>
      <c r="H80" s="77"/>
      <c r="I80" s="77"/>
      <c r="J80" s="77">
        <v>1835.96</v>
      </c>
      <c r="K80" s="91">
        <f t="shared" si="18"/>
        <v>112.11079425755513</v>
      </c>
      <c r="L80" s="91" t="e">
        <f t="shared" si="19"/>
        <v>#DIV/0!</v>
      </c>
    </row>
    <row r="81" spans="2:12" x14ac:dyDescent="0.25">
      <c r="B81" s="31"/>
      <c r="C81" s="14"/>
      <c r="D81" s="19"/>
      <c r="E81" s="73">
        <v>3239</v>
      </c>
      <c r="F81" s="74" t="s">
        <v>127</v>
      </c>
      <c r="G81" s="77">
        <v>333.08</v>
      </c>
      <c r="H81" s="77"/>
      <c r="I81" s="77"/>
      <c r="J81" s="77">
        <v>1232.3399999999999</v>
      </c>
      <c r="K81" s="91">
        <f t="shared" si="18"/>
        <v>369.9831872222889</v>
      </c>
      <c r="L81" s="91" t="e">
        <f t="shared" si="19"/>
        <v>#DIV/0!</v>
      </c>
    </row>
    <row r="82" spans="2:12" s="62" customFormat="1" x14ac:dyDescent="0.25">
      <c r="B82" s="61"/>
      <c r="C82" s="10"/>
      <c r="D82" s="185">
        <v>324</v>
      </c>
      <c r="F82" s="72" t="s">
        <v>226</v>
      </c>
      <c r="G82" s="78"/>
      <c r="H82" s="78"/>
      <c r="I82" s="78"/>
      <c r="J82" s="78">
        <f>+J83</f>
        <v>3300.34</v>
      </c>
      <c r="K82" s="91" t="e">
        <f t="shared" si="18"/>
        <v>#DIV/0!</v>
      </c>
      <c r="L82" s="91" t="e">
        <f t="shared" si="19"/>
        <v>#DIV/0!</v>
      </c>
    </row>
    <row r="83" spans="2:12" x14ac:dyDescent="0.25">
      <c r="B83" s="31"/>
      <c r="C83" s="14"/>
      <c r="D83" s="19"/>
      <c r="E83" s="73"/>
      <c r="F83" s="74" t="s">
        <v>226</v>
      </c>
      <c r="G83" s="77"/>
      <c r="H83" s="77"/>
      <c r="I83" s="77"/>
      <c r="J83" s="77">
        <v>3300.34</v>
      </c>
      <c r="K83" s="91" t="e">
        <f t="shared" si="18"/>
        <v>#DIV/0!</v>
      </c>
      <c r="L83" s="91" t="e">
        <f t="shared" si="19"/>
        <v>#DIV/0!</v>
      </c>
    </row>
    <row r="84" spans="2:12" s="62" customFormat="1" x14ac:dyDescent="0.25">
      <c r="B84" s="61"/>
      <c r="C84" s="10"/>
      <c r="D84" s="19">
        <v>329</v>
      </c>
      <c r="E84" s="61"/>
      <c r="F84" s="72" t="s">
        <v>128</v>
      </c>
      <c r="G84" s="78">
        <f>SUM(G85:G89)</f>
        <v>9373.2200000000012</v>
      </c>
      <c r="H84" s="78">
        <v>12673.62</v>
      </c>
      <c r="I84" s="78">
        <f t="shared" ref="I84:J84" si="28">SUM(I85:I89)</f>
        <v>0</v>
      </c>
      <c r="J84" s="78">
        <f t="shared" si="28"/>
        <v>9220.02</v>
      </c>
      <c r="K84" s="91">
        <f t="shared" si="18"/>
        <v>98.365556340297132</v>
      </c>
      <c r="L84" s="91">
        <f t="shared" si="19"/>
        <v>72.749695824870869</v>
      </c>
    </row>
    <row r="85" spans="2:12" x14ac:dyDescent="0.25">
      <c r="B85" s="31"/>
      <c r="C85" s="14"/>
      <c r="D85" s="19"/>
      <c r="E85" s="73">
        <v>3292</v>
      </c>
      <c r="F85" s="74" t="s">
        <v>129</v>
      </c>
      <c r="G85" s="77">
        <v>3865.64</v>
      </c>
      <c r="H85" s="77"/>
      <c r="I85" s="77"/>
      <c r="J85" s="77">
        <v>3883.9</v>
      </c>
      <c r="K85" s="91">
        <f t="shared" si="18"/>
        <v>100.47236680084022</v>
      </c>
      <c r="L85" s="91" t="e">
        <f t="shared" si="19"/>
        <v>#DIV/0!</v>
      </c>
    </row>
    <row r="86" spans="2:12" x14ac:dyDescent="0.25">
      <c r="B86" s="31"/>
      <c r="C86" s="14"/>
      <c r="D86" s="19"/>
      <c r="E86" s="73">
        <v>3293</v>
      </c>
      <c r="F86" s="74" t="s">
        <v>130</v>
      </c>
      <c r="G86" s="77">
        <v>811.95</v>
      </c>
      <c r="H86" s="77"/>
      <c r="I86" s="77"/>
      <c r="J86" s="77">
        <v>1459.55</v>
      </c>
      <c r="K86" s="91">
        <f t="shared" si="18"/>
        <v>179.75860582548185</v>
      </c>
      <c r="L86" s="91" t="e">
        <f t="shared" si="19"/>
        <v>#DIV/0!</v>
      </c>
    </row>
    <row r="87" spans="2:12" x14ac:dyDescent="0.25">
      <c r="B87" s="31"/>
      <c r="C87" s="14"/>
      <c r="D87" s="19"/>
      <c r="E87" s="73">
        <v>3294</v>
      </c>
      <c r="F87" s="74" t="s">
        <v>131</v>
      </c>
      <c r="G87" s="77">
        <v>172.54</v>
      </c>
      <c r="H87" s="77"/>
      <c r="I87" s="77"/>
      <c r="J87" s="77">
        <v>176.36</v>
      </c>
      <c r="K87" s="91">
        <f t="shared" si="18"/>
        <v>102.21397936710331</v>
      </c>
      <c r="L87" s="91" t="e">
        <f t="shared" si="19"/>
        <v>#DIV/0!</v>
      </c>
    </row>
    <row r="88" spans="2:12" x14ac:dyDescent="0.25">
      <c r="B88" s="31"/>
      <c r="C88" s="14"/>
      <c r="D88" s="19"/>
      <c r="E88" s="73">
        <v>3295</v>
      </c>
      <c r="F88" s="74" t="s">
        <v>132</v>
      </c>
      <c r="G88" s="77">
        <v>1594.33</v>
      </c>
      <c r="H88" s="77"/>
      <c r="I88" s="77"/>
      <c r="J88" s="77">
        <v>1384.43</v>
      </c>
      <c r="K88" s="91">
        <f t="shared" si="18"/>
        <v>86.83459509637278</v>
      </c>
      <c r="L88" s="91" t="e">
        <f t="shared" si="19"/>
        <v>#DIV/0!</v>
      </c>
    </row>
    <row r="89" spans="2:12" x14ac:dyDescent="0.25">
      <c r="B89" s="31"/>
      <c r="C89" s="14"/>
      <c r="D89" s="19"/>
      <c r="E89" s="73">
        <v>3299</v>
      </c>
      <c r="F89" s="74" t="s">
        <v>128</v>
      </c>
      <c r="G89" s="77">
        <v>2928.76</v>
      </c>
      <c r="H89" s="77"/>
      <c r="I89" s="77"/>
      <c r="J89" s="77">
        <v>2315.7800000000002</v>
      </c>
      <c r="K89" s="91">
        <f t="shared" si="18"/>
        <v>79.070323276745114</v>
      </c>
      <c r="L89" s="91" t="e">
        <f t="shared" si="19"/>
        <v>#DIV/0!</v>
      </c>
    </row>
    <row r="90" spans="2:12" s="62" customFormat="1" x14ac:dyDescent="0.25">
      <c r="B90" s="61"/>
      <c r="C90" s="10">
        <v>34</v>
      </c>
      <c r="D90" s="19"/>
      <c r="E90" s="61"/>
      <c r="F90" s="75" t="s">
        <v>133</v>
      </c>
      <c r="G90" s="78">
        <f>+G91</f>
        <v>871.43999999999994</v>
      </c>
      <c r="H90" s="78">
        <f t="shared" ref="H90:J90" si="29">+H91</f>
        <v>976.38</v>
      </c>
      <c r="I90" s="78">
        <f t="shared" si="29"/>
        <v>0</v>
      </c>
      <c r="J90" s="78">
        <f t="shared" si="29"/>
        <v>912.98</v>
      </c>
      <c r="K90" s="91">
        <f t="shared" si="18"/>
        <v>104.76682273019371</v>
      </c>
      <c r="L90" s="91">
        <f t="shared" si="19"/>
        <v>93.50662651836376</v>
      </c>
    </row>
    <row r="91" spans="2:12" s="62" customFormat="1" x14ac:dyDescent="0.25">
      <c r="B91" s="61"/>
      <c r="C91" s="10"/>
      <c r="D91" s="19">
        <v>343</v>
      </c>
      <c r="E91" s="61"/>
      <c r="F91" s="72" t="s">
        <v>134</v>
      </c>
      <c r="G91" s="78">
        <f>+G92+G93</f>
        <v>871.43999999999994</v>
      </c>
      <c r="H91" s="78">
        <v>976.38</v>
      </c>
      <c r="I91" s="78">
        <f t="shared" ref="I91:J91" si="30">+I92+I93</f>
        <v>0</v>
      </c>
      <c r="J91" s="78">
        <f t="shared" si="30"/>
        <v>912.98</v>
      </c>
      <c r="K91" s="91">
        <f t="shared" si="18"/>
        <v>104.76682273019371</v>
      </c>
      <c r="L91" s="91">
        <f t="shared" si="19"/>
        <v>93.50662651836376</v>
      </c>
    </row>
    <row r="92" spans="2:12" x14ac:dyDescent="0.25">
      <c r="B92" s="31"/>
      <c r="C92" s="14"/>
      <c r="D92" s="19"/>
      <c r="E92" s="73">
        <v>3431</v>
      </c>
      <c r="F92" s="74" t="s">
        <v>135</v>
      </c>
      <c r="G92" s="77">
        <v>871.26</v>
      </c>
      <c r="H92" s="77"/>
      <c r="I92" s="77"/>
      <c r="J92" s="77">
        <v>912.98</v>
      </c>
      <c r="K92" s="91">
        <f t="shared" si="18"/>
        <v>104.7884672772766</v>
      </c>
      <c r="L92" s="91" t="e">
        <f t="shared" si="19"/>
        <v>#DIV/0!</v>
      </c>
    </row>
    <row r="93" spans="2:12" x14ac:dyDescent="0.25">
      <c r="B93" s="31"/>
      <c r="C93" s="14"/>
      <c r="D93" s="19"/>
      <c r="E93" s="73">
        <v>3433</v>
      </c>
      <c r="F93" s="74" t="s">
        <v>215</v>
      </c>
      <c r="G93" s="77">
        <v>0.18</v>
      </c>
      <c r="H93" s="77"/>
      <c r="I93" s="77"/>
      <c r="J93" s="77">
        <v>0</v>
      </c>
      <c r="K93" s="91">
        <f t="shared" si="18"/>
        <v>0</v>
      </c>
      <c r="L93" s="91" t="e">
        <f t="shared" si="19"/>
        <v>#DIV/0!</v>
      </c>
    </row>
    <row r="94" spans="2:12" s="62" customFormat="1" x14ac:dyDescent="0.25">
      <c r="B94" s="61"/>
      <c r="C94" s="10">
        <v>37</v>
      </c>
      <c r="D94" s="19"/>
      <c r="E94" s="61"/>
      <c r="F94" s="72" t="s">
        <v>136</v>
      </c>
      <c r="G94" s="78">
        <f>+G95</f>
        <v>99176.61</v>
      </c>
      <c r="H94" s="78">
        <f t="shared" ref="H94:J95" si="31">+H95</f>
        <v>112020</v>
      </c>
      <c r="I94" s="78">
        <f t="shared" si="31"/>
        <v>0</v>
      </c>
      <c r="J94" s="78">
        <f t="shared" si="31"/>
        <v>119476.91</v>
      </c>
      <c r="K94" s="91">
        <f t="shared" si="18"/>
        <v>120.46883836824026</v>
      </c>
      <c r="L94" s="91">
        <f t="shared" si="19"/>
        <v>106.65676664881272</v>
      </c>
    </row>
    <row r="95" spans="2:12" s="62" customFormat="1" ht="24" x14ac:dyDescent="0.25">
      <c r="B95" s="61"/>
      <c r="C95" s="10"/>
      <c r="D95" s="19">
        <v>372</v>
      </c>
      <c r="E95" s="61"/>
      <c r="F95" s="72" t="s">
        <v>137</v>
      </c>
      <c r="G95" s="78">
        <f>+G96</f>
        <v>99176.61</v>
      </c>
      <c r="H95" s="78">
        <v>112020</v>
      </c>
      <c r="I95" s="78">
        <f t="shared" si="31"/>
        <v>0</v>
      </c>
      <c r="J95" s="78">
        <f t="shared" si="31"/>
        <v>119476.91</v>
      </c>
      <c r="K95" s="91">
        <f t="shared" si="18"/>
        <v>120.46883836824026</v>
      </c>
      <c r="L95" s="91">
        <f t="shared" si="19"/>
        <v>106.65676664881272</v>
      </c>
    </row>
    <row r="96" spans="2:12" x14ac:dyDescent="0.25">
      <c r="B96" s="31"/>
      <c r="C96" s="14"/>
      <c r="D96" s="19"/>
      <c r="E96" s="73">
        <v>3722</v>
      </c>
      <c r="F96" s="74" t="s">
        <v>136</v>
      </c>
      <c r="G96" s="77">
        <v>99176.61</v>
      </c>
      <c r="H96" s="77"/>
      <c r="I96" s="77"/>
      <c r="J96" s="77">
        <v>119476.91</v>
      </c>
      <c r="K96" s="91">
        <f t="shared" si="18"/>
        <v>120.46883836824026</v>
      </c>
      <c r="L96" s="91" t="e">
        <f t="shared" si="19"/>
        <v>#DIV/0!</v>
      </c>
    </row>
    <row r="97" spans="2:12" s="62" customFormat="1" x14ac:dyDescent="0.25">
      <c r="B97" s="81">
        <v>4</v>
      </c>
      <c r="C97" s="84"/>
      <c r="D97" s="82"/>
      <c r="E97" s="85"/>
      <c r="F97" s="83" t="s">
        <v>138</v>
      </c>
      <c r="G97" s="78">
        <f>+G98+G103</f>
        <v>249023.33</v>
      </c>
      <c r="H97" s="78">
        <f>+H98+H103+H112</f>
        <v>20316.84</v>
      </c>
      <c r="I97" s="78">
        <f t="shared" ref="I97" si="32">+I98+I103+I112</f>
        <v>0</v>
      </c>
      <c r="J97" s="78">
        <f>+J98+J103+J112</f>
        <v>3190.15</v>
      </c>
      <c r="K97" s="91">
        <f t="shared" si="18"/>
        <v>1.2810647098807972</v>
      </c>
      <c r="L97" s="91">
        <f t="shared" si="19"/>
        <v>15.701998932904921</v>
      </c>
    </row>
    <row r="98" spans="2:12" s="62" customFormat="1" ht="24" x14ac:dyDescent="0.25">
      <c r="B98" s="61"/>
      <c r="C98" s="10">
        <v>41</v>
      </c>
      <c r="D98" s="19"/>
      <c r="E98" s="61"/>
      <c r="F98" s="72" t="s">
        <v>139</v>
      </c>
      <c r="G98" s="78">
        <f>+G99</f>
        <v>241046.5</v>
      </c>
      <c r="H98" s="78">
        <f>+H99</f>
        <v>11126.84</v>
      </c>
      <c r="I98" s="78">
        <f t="shared" ref="I98:J98" si="33">+I99</f>
        <v>0</v>
      </c>
      <c r="J98" s="78">
        <f t="shared" si="33"/>
        <v>1077.48</v>
      </c>
      <c r="K98" s="91">
        <f t="shared" si="18"/>
        <v>0.44700088986979697</v>
      </c>
      <c r="L98" s="91">
        <f t="shared" si="19"/>
        <v>9.6836118790240544</v>
      </c>
    </row>
    <row r="99" spans="2:12" s="62" customFormat="1" x14ac:dyDescent="0.25">
      <c r="B99" s="61"/>
      <c r="C99" s="10"/>
      <c r="D99" s="11">
        <v>411</v>
      </c>
      <c r="E99" s="11"/>
      <c r="F99" s="11" t="s">
        <v>49</v>
      </c>
      <c r="G99" s="78">
        <f>+G100</f>
        <v>241046.5</v>
      </c>
      <c r="H99" s="78">
        <v>11126.84</v>
      </c>
      <c r="I99" s="78">
        <f>+I100</f>
        <v>0</v>
      </c>
      <c r="J99" s="78">
        <f>+J100</f>
        <v>1077.48</v>
      </c>
      <c r="K99" s="91">
        <f t="shared" si="18"/>
        <v>0.44700088986979697</v>
      </c>
      <c r="L99" s="91">
        <f t="shared" si="19"/>
        <v>9.6836118790240544</v>
      </c>
    </row>
    <row r="100" spans="2:12" s="62" customFormat="1" x14ac:dyDescent="0.25">
      <c r="B100" s="61"/>
      <c r="C100" s="10"/>
      <c r="D100" s="19"/>
      <c r="E100" s="11">
        <v>4111</v>
      </c>
      <c r="F100" s="11" t="s">
        <v>50</v>
      </c>
      <c r="G100" s="78">
        <v>241046.5</v>
      </c>
      <c r="H100" s="78"/>
      <c r="I100" s="78"/>
      <c r="J100" s="92">
        <v>1077.48</v>
      </c>
      <c r="K100" s="91">
        <f t="shared" si="18"/>
        <v>0.44700088986979697</v>
      </c>
      <c r="L100" s="91" t="e">
        <f t="shared" si="19"/>
        <v>#DIV/0!</v>
      </c>
    </row>
    <row r="101" spans="2:12" s="62" customFormat="1" x14ac:dyDescent="0.25">
      <c r="B101" s="61"/>
      <c r="C101" s="10"/>
      <c r="D101" s="19">
        <v>412</v>
      </c>
      <c r="E101" s="61"/>
      <c r="F101" s="72" t="s">
        <v>140</v>
      </c>
      <c r="G101" s="78"/>
      <c r="H101" s="78"/>
      <c r="I101" s="78"/>
      <c r="J101" s="78"/>
      <c r="K101" s="91" t="e">
        <f t="shared" si="18"/>
        <v>#DIV/0!</v>
      </c>
      <c r="L101" s="91" t="e">
        <f t="shared" si="19"/>
        <v>#DIV/0!</v>
      </c>
    </row>
    <row r="102" spans="2:12" x14ac:dyDescent="0.25">
      <c r="B102" s="31"/>
      <c r="C102" s="14"/>
      <c r="D102" s="19"/>
      <c r="E102" s="73">
        <v>4123</v>
      </c>
      <c r="F102" s="74" t="s">
        <v>141</v>
      </c>
      <c r="G102" s="77"/>
      <c r="H102" s="77"/>
      <c r="I102" s="77"/>
      <c r="J102" s="77"/>
      <c r="K102" s="91" t="e">
        <f t="shared" si="18"/>
        <v>#DIV/0!</v>
      </c>
      <c r="L102" s="91" t="e">
        <f t="shared" si="19"/>
        <v>#DIV/0!</v>
      </c>
    </row>
    <row r="103" spans="2:12" s="62" customFormat="1" x14ac:dyDescent="0.25">
      <c r="B103" s="61"/>
      <c r="C103" s="10">
        <v>42</v>
      </c>
      <c r="D103" s="19"/>
      <c r="E103" s="61"/>
      <c r="F103" s="72" t="s">
        <v>142</v>
      </c>
      <c r="G103" s="78">
        <f>+G104+G108</f>
        <v>7976.83</v>
      </c>
      <c r="H103" s="78">
        <f>+H104+H108+H110</f>
        <v>9190</v>
      </c>
      <c r="I103" s="78"/>
      <c r="J103" s="78">
        <f>+J104+J108</f>
        <v>2112.67</v>
      </c>
      <c r="K103" s="91">
        <f t="shared" si="18"/>
        <v>26.485082419958804</v>
      </c>
      <c r="L103" s="91">
        <f t="shared" si="19"/>
        <v>22.988792165397172</v>
      </c>
    </row>
    <row r="104" spans="2:12" s="62" customFormat="1" x14ac:dyDescent="0.25">
      <c r="B104" s="61"/>
      <c r="C104" s="10"/>
      <c r="D104" s="19">
        <v>422</v>
      </c>
      <c r="E104" s="61"/>
      <c r="F104" s="75" t="s">
        <v>143</v>
      </c>
      <c r="G104" s="78">
        <f>+G105+G107+G106</f>
        <v>6190.08</v>
      </c>
      <c r="H104" s="78">
        <v>7200</v>
      </c>
      <c r="I104" s="78"/>
      <c r="J104" s="78">
        <f>+J105+J106+J107</f>
        <v>619.99</v>
      </c>
      <c r="K104" s="91">
        <f t="shared" si="18"/>
        <v>10.01586409222498</v>
      </c>
      <c r="L104" s="91">
        <f t="shared" si="19"/>
        <v>8.6109722222222231</v>
      </c>
    </row>
    <row r="105" spans="2:12" x14ac:dyDescent="0.25">
      <c r="B105" s="31"/>
      <c r="C105" s="14"/>
      <c r="D105" s="19"/>
      <c r="E105" s="73">
        <v>4221</v>
      </c>
      <c r="F105" s="76" t="s">
        <v>144</v>
      </c>
      <c r="G105" s="77">
        <v>5902.22</v>
      </c>
      <c r="H105" s="77"/>
      <c r="I105" s="77"/>
      <c r="J105" s="77">
        <v>400</v>
      </c>
      <c r="K105" s="91">
        <f t="shared" si="18"/>
        <v>6.7771109853580507</v>
      </c>
      <c r="L105" s="91" t="e">
        <f t="shared" si="19"/>
        <v>#DIV/0!</v>
      </c>
    </row>
    <row r="106" spans="2:12" x14ac:dyDescent="0.25">
      <c r="B106" s="31"/>
      <c r="C106" s="14"/>
      <c r="D106" s="19"/>
      <c r="E106" s="73">
        <v>4222</v>
      </c>
      <c r="F106" s="76" t="s">
        <v>145</v>
      </c>
      <c r="G106" s="77"/>
      <c r="H106" s="77"/>
      <c r="I106" s="77"/>
      <c r="J106" s="77"/>
      <c r="K106" s="91" t="e">
        <f t="shared" si="18"/>
        <v>#DIV/0!</v>
      </c>
      <c r="L106" s="91" t="e">
        <f t="shared" si="19"/>
        <v>#DIV/0!</v>
      </c>
    </row>
    <row r="107" spans="2:12" x14ac:dyDescent="0.25">
      <c r="B107" s="31"/>
      <c r="C107" s="14"/>
      <c r="D107" s="19"/>
      <c r="E107" s="73">
        <v>4227</v>
      </c>
      <c r="F107" s="76" t="s">
        <v>146</v>
      </c>
      <c r="G107" s="77">
        <v>287.86</v>
      </c>
      <c r="H107" s="77"/>
      <c r="I107" s="77"/>
      <c r="J107" s="77">
        <v>219.99</v>
      </c>
      <c r="K107" s="91">
        <f t="shared" si="18"/>
        <v>76.422566525394288</v>
      </c>
      <c r="L107" s="91" t="e">
        <f t="shared" si="19"/>
        <v>#DIV/0!</v>
      </c>
    </row>
    <row r="108" spans="2:12" s="62" customFormat="1" x14ac:dyDescent="0.25">
      <c r="B108" s="61"/>
      <c r="C108" s="10"/>
      <c r="D108" s="19">
        <v>424</v>
      </c>
      <c r="E108" s="61"/>
      <c r="F108" s="75" t="s">
        <v>147</v>
      </c>
      <c r="G108" s="78">
        <f>+G109</f>
        <v>1786.75</v>
      </c>
      <c r="H108" s="78">
        <v>1990</v>
      </c>
      <c r="I108" s="78"/>
      <c r="J108" s="78">
        <f>+J109</f>
        <v>1492.68</v>
      </c>
      <c r="K108" s="91">
        <f t="shared" si="18"/>
        <v>83.541625857002941</v>
      </c>
      <c r="L108" s="91">
        <f t="shared" si="19"/>
        <v>75.009045226130652</v>
      </c>
    </row>
    <row r="109" spans="2:12" x14ac:dyDescent="0.25">
      <c r="B109" s="31"/>
      <c r="C109" s="14"/>
      <c r="D109" s="19"/>
      <c r="E109" s="73">
        <v>4241</v>
      </c>
      <c r="F109" s="76" t="s">
        <v>148</v>
      </c>
      <c r="G109" s="77">
        <v>1786.75</v>
      </c>
      <c r="H109" s="77"/>
      <c r="I109" s="77"/>
      <c r="J109" s="77">
        <v>1492.68</v>
      </c>
      <c r="K109" s="91">
        <f>+J109/G109*100</f>
        <v>83.541625857002941</v>
      </c>
      <c r="L109" s="91" t="e">
        <f t="shared" si="19"/>
        <v>#DIV/0!</v>
      </c>
    </row>
    <row r="110" spans="2:12" s="62" customFormat="1" x14ac:dyDescent="0.25">
      <c r="B110" s="61"/>
      <c r="C110" s="10"/>
      <c r="D110" s="19">
        <v>426</v>
      </c>
      <c r="E110" s="61"/>
      <c r="F110" s="75" t="s">
        <v>149</v>
      </c>
      <c r="G110" s="78"/>
      <c r="H110" s="78"/>
      <c r="I110" s="78"/>
      <c r="J110" s="78"/>
      <c r="K110" s="91" t="e">
        <f t="shared" si="18"/>
        <v>#DIV/0!</v>
      </c>
      <c r="L110" s="91" t="e">
        <f t="shared" si="19"/>
        <v>#DIV/0!</v>
      </c>
    </row>
    <row r="111" spans="2:12" x14ac:dyDescent="0.25">
      <c r="B111" s="31"/>
      <c r="C111" s="14"/>
      <c r="D111" s="19"/>
      <c r="E111" s="73">
        <v>4262</v>
      </c>
      <c r="F111" s="76" t="s">
        <v>150</v>
      </c>
      <c r="G111" s="77"/>
      <c r="H111" s="77"/>
      <c r="I111" s="77"/>
      <c r="J111" s="77"/>
      <c r="K111" s="91" t="e">
        <f t="shared" si="18"/>
        <v>#DIV/0!</v>
      </c>
      <c r="L111" s="91" t="e">
        <f t="shared" si="19"/>
        <v>#DIV/0!</v>
      </c>
    </row>
    <row r="112" spans="2:12" s="62" customFormat="1" x14ac:dyDescent="0.25">
      <c r="B112" s="61"/>
      <c r="C112" s="10">
        <v>45</v>
      </c>
      <c r="D112" s="19"/>
      <c r="E112" s="61"/>
      <c r="F112" s="72" t="s">
        <v>151</v>
      </c>
      <c r="G112" s="78"/>
      <c r="H112" s="78"/>
      <c r="I112" s="78"/>
      <c r="J112" s="78"/>
      <c r="K112" s="91" t="e">
        <f t="shared" si="18"/>
        <v>#DIV/0!</v>
      </c>
      <c r="L112" s="91" t="e">
        <f t="shared" si="19"/>
        <v>#DIV/0!</v>
      </c>
    </row>
    <row r="113" spans="2:12" s="62" customFormat="1" x14ac:dyDescent="0.25">
      <c r="B113" s="61"/>
      <c r="C113" s="10"/>
      <c r="D113" s="19">
        <v>451</v>
      </c>
      <c r="E113" s="61"/>
      <c r="F113" s="75" t="s">
        <v>152</v>
      </c>
      <c r="G113" s="78"/>
      <c r="H113" s="78"/>
      <c r="I113" s="78"/>
      <c r="J113" s="78"/>
      <c r="K113" s="91" t="e">
        <f t="shared" si="18"/>
        <v>#DIV/0!</v>
      </c>
      <c r="L113" s="91" t="e">
        <f t="shared" si="19"/>
        <v>#DIV/0!</v>
      </c>
    </row>
    <row r="116" spans="2:12" x14ac:dyDescent="0.25">
      <c r="G116" s="71"/>
      <c r="H116" s="71"/>
      <c r="I116" s="71"/>
      <c r="J116" s="71"/>
    </row>
    <row r="117" spans="2:12" x14ac:dyDescent="0.25">
      <c r="G117" s="71"/>
      <c r="H117" s="71"/>
      <c r="I117" s="71"/>
      <c r="J117" s="71"/>
    </row>
    <row r="118" spans="2:12" x14ac:dyDescent="0.25">
      <c r="G118" s="71"/>
      <c r="H118" s="71"/>
      <c r="I118" s="71"/>
      <c r="J118" s="71"/>
    </row>
    <row r="119" spans="2:12" x14ac:dyDescent="0.25">
      <c r="G119" s="71"/>
      <c r="H119" s="71"/>
      <c r="I119" s="71"/>
      <c r="J119" s="71"/>
    </row>
    <row r="120" spans="2:12" x14ac:dyDescent="0.25">
      <c r="G120" s="71"/>
      <c r="H120" s="71"/>
      <c r="I120" s="71"/>
      <c r="J120" s="71"/>
    </row>
    <row r="121" spans="2:12" x14ac:dyDescent="0.25">
      <c r="G121" s="71"/>
      <c r="H121" s="71"/>
      <c r="I121" s="71"/>
      <c r="J121" s="71"/>
    </row>
    <row r="122" spans="2:12" x14ac:dyDescent="0.25">
      <c r="G122" s="71"/>
      <c r="H122" s="71"/>
      <c r="I122" s="71"/>
      <c r="J122" s="71"/>
    </row>
    <row r="123" spans="2:12" x14ac:dyDescent="0.25">
      <c r="G123" s="71"/>
      <c r="H123" s="71"/>
      <c r="I123" s="71"/>
      <c r="J123" s="71"/>
    </row>
  </sheetData>
  <mergeCells count="7">
    <mergeCell ref="B2:L2"/>
    <mergeCell ref="B4:L4"/>
    <mergeCell ref="B6:L6"/>
    <mergeCell ref="B47:F47"/>
    <mergeCell ref="B9:F9"/>
    <mergeCell ref="B46:F46"/>
    <mergeCell ref="B8:F8"/>
  </mergeCell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2"/>
  <sheetViews>
    <sheetView workbookViewId="0">
      <selection activeCell="A20" sqref="A20:XFD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  <col min="10" max="10" width="13.7109375" customWidth="1"/>
  </cols>
  <sheetData>
    <row r="1" spans="2:10" ht="18" x14ac:dyDescent="0.25">
      <c r="B1" s="3"/>
      <c r="C1" s="3"/>
      <c r="D1" s="3"/>
      <c r="E1" s="3"/>
      <c r="F1" s="4"/>
      <c r="G1" s="4"/>
      <c r="H1" s="4"/>
    </row>
    <row r="2" spans="2:10" ht="15.75" customHeight="1" x14ac:dyDescent="0.25">
      <c r="B2" s="215" t="s">
        <v>54</v>
      </c>
      <c r="C2" s="215"/>
      <c r="D2" s="215"/>
      <c r="E2" s="215"/>
      <c r="F2" s="215"/>
      <c r="G2" s="215"/>
      <c r="H2" s="215"/>
    </row>
    <row r="3" spans="2:10" ht="18" x14ac:dyDescent="0.25">
      <c r="B3" s="3"/>
      <c r="C3" s="3"/>
      <c r="D3" s="3"/>
      <c r="E3" s="3"/>
      <c r="F3" s="4"/>
      <c r="G3" s="4"/>
      <c r="H3" s="4"/>
    </row>
    <row r="4" spans="2:10" ht="33.75" customHeight="1" x14ac:dyDescent="0.25">
      <c r="B4" s="37" t="s">
        <v>6</v>
      </c>
      <c r="C4" s="182" t="s">
        <v>216</v>
      </c>
      <c r="D4" s="182" t="s">
        <v>70</v>
      </c>
      <c r="E4" s="37" t="s">
        <v>67</v>
      </c>
      <c r="F4" s="182" t="s">
        <v>217</v>
      </c>
      <c r="G4" s="37" t="s">
        <v>35</v>
      </c>
      <c r="H4" s="37" t="s">
        <v>68</v>
      </c>
    </row>
    <row r="5" spans="2:10" x14ac:dyDescent="0.25">
      <c r="B5" s="37">
        <v>1</v>
      </c>
      <c r="C5" s="39">
        <v>2</v>
      </c>
      <c r="D5" s="39">
        <v>3</v>
      </c>
      <c r="E5" s="39">
        <v>4</v>
      </c>
      <c r="F5" s="39">
        <v>5</v>
      </c>
      <c r="G5" s="39" t="s">
        <v>51</v>
      </c>
      <c r="H5" s="39" t="s">
        <v>52</v>
      </c>
    </row>
    <row r="6" spans="2:10" x14ac:dyDescent="0.25">
      <c r="B6" s="10" t="s">
        <v>64</v>
      </c>
      <c r="C6" s="70">
        <f>+C7+C9+C11+C13+C15+C17</f>
        <v>1555198.89</v>
      </c>
      <c r="D6" s="70">
        <f>+D7+D9+D11+D13+D15+D17</f>
        <v>1554574.7500000002</v>
      </c>
      <c r="E6" s="70">
        <f t="shared" ref="E6" si="0">+E7+E9+E11+E13+E15+E17</f>
        <v>0</v>
      </c>
      <c r="F6" s="70">
        <f>+F7+F9+F11+F13+F15+F17</f>
        <v>1559913.5800000003</v>
      </c>
      <c r="G6" s="77">
        <f>+F6/C6*100</f>
        <v>100.3031567235751</v>
      </c>
      <c r="H6" s="77">
        <f>+F6/D6*100</f>
        <v>100.34342703687938</v>
      </c>
      <c r="J6" s="71"/>
    </row>
    <row r="7" spans="2:10" s="62" customFormat="1" x14ac:dyDescent="0.25">
      <c r="B7" s="10" t="s">
        <v>23</v>
      </c>
      <c r="C7" s="69">
        <f>+C8</f>
        <v>1543118.88</v>
      </c>
      <c r="D7" s="69">
        <f t="shared" ref="D7:F7" si="1">+D8</f>
        <v>1521198.61</v>
      </c>
      <c r="E7" s="69">
        <f t="shared" si="1"/>
        <v>0</v>
      </c>
      <c r="F7" s="69">
        <f t="shared" si="1"/>
        <v>1524104.4800000002</v>
      </c>
      <c r="G7" s="78">
        <f t="shared" ref="G7:G31" si="2">+F7/C7*100</f>
        <v>98.767794222049844</v>
      </c>
      <c r="H7" s="78">
        <f t="shared" ref="H7:H31" si="3">+F7/D7*100</f>
        <v>100.19102502335313</v>
      </c>
      <c r="J7" s="80"/>
    </row>
    <row r="8" spans="2:10" x14ac:dyDescent="0.25">
      <c r="B8" s="23" t="s">
        <v>24</v>
      </c>
      <c r="C8" s="67">
        <v>1543118.88</v>
      </c>
      <c r="D8" s="67">
        <v>1521198.61</v>
      </c>
      <c r="E8" s="67"/>
      <c r="F8" s="67">
        <f>203838.64+1125183.77+186602.07+8480</f>
        <v>1524104.4800000002</v>
      </c>
      <c r="G8" s="77">
        <f t="shared" si="2"/>
        <v>98.767794222049844</v>
      </c>
      <c r="H8" s="77">
        <f t="shared" si="3"/>
        <v>100.19102502335313</v>
      </c>
      <c r="J8" s="71"/>
    </row>
    <row r="9" spans="2:10" s="62" customFormat="1" ht="17.25" customHeight="1" x14ac:dyDescent="0.25">
      <c r="B9" s="10" t="s">
        <v>27</v>
      </c>
      <c r="C9" s="69">
        <f>+C10</f>
        <v>0</v>
      </c>
      <c r="D9" s="69">
        <f t="shared" ref="D9:F9" si="4">+D10</f>
        <v>0</v>
      </c>
      <c r="E9" s="69">
        <f t="shared" si="4"/>
        <v>0</v>
      </c>
      <c r="F9" s="69">
        <f t="shared" si="4"/>
        <v>0</v>
      </c>
      <c r="G9" s="78" t="e">
        <f t="shared" si="2"/>
        <v>#DIV/0!</v>
      </c>
      <c r="H9" s="78" t="e">
        <f t="shared" si="3"/>
        <v>#DIV/0!</v>
      </c>
      <c r="J9" s="80"/>
    </row>
    <row r="10" spans="2:10" x14ac:dyDescent="0.25">
      <c r="B10" s="23" t="s">
        <v>28</v>
      </c>
      <c r="C10" s="67"/>
      <c r="D10" s="67"/>
      <c r="E10" s="67"/>
      <c r="F10" s="67"/>
      <c r="G10" s="77" t="e">
        <f t="shared" si="2"/>
        <v>#DIV/0!</v>
      </c>
      <c r="H10" s="77" t="e">
        <f t="shared" si="3"/>
        <v>#DIV/0!</v>
      </c>
      <c r="J10" s="71"/>
    </row>
    <row r="11" spans="2:10" s="62" customFormat="1" x14ac:dyDescent="0.25">
      <c r="B11" s="10" t="s">
        <v>29</v>
      </c>
      <c r="C11" s="69">
        <f>+C12</f>
        <v>2220.7600000000002</v>
      </c>
      <c r="D11" s="69">
        <f t="shared" ref="D11:F11" si="5">+D12</f>
        <v>2423.83</v>
      </c>
      <c r="E11" s="69">
        <f t="shared" si="5"/>
        <v>0</v>
      </c>
      <c r="F11" s="69">
        <f t="shared" si="5"/>
        <v>1755.4</v>
      </c>
      <c r="G11" s="78">
        <f t="shared" si="2"/>
        <v>79.045011617644406</v>
      </c>
      <c r="H11" s="78">
        <f t="shared" si="3"/>
        <v>72.422570889872645</v>
      </c>
      <c r="J11" s="80"/>
    </row>
    <row r="12" spans="2:10" x14ac:dyDescent="0.25">
      <c r="B12" s="23" t="s">
        <v>30</v>
      </c>
      <c r="C12" s="67">
        <v>2220.7600000000002</v>
      </c>
      <c r="D12" s="67">
        <v>2423.83</v>
      </c>
      <c r="E12" s="67"/>
      <c r="F12" s="67">
        <v>1755.4</v>
      </c>
      <c r="G12" s="77">
        <f t="shared" si="2"/>
        <v>79.045011617644406</v>
      </c>
      <c r="H12" s="77">
        <f t="shared" si="3"/>
        <v>72.422570889872645</v>
      </c>
      <c r="J12" s="71"/>
    </row>
    <row r="13" spans="2:10" s="62" customFormat="1" x14ac:dyDescent="0.25">
      <c r="B13" s="10" t="s">
        <v>153</v>
      </c>
      <c r="C13" s="69">
        <f>+C14</f>
        <v>1714.55</v>
      </c>
      <c r="D13" s="69">
        <f t="shared" ref="D13:F13" si="6">+D14</f>
        <v>2200</v>
      </c>
      <c r="E13" s="69">
        <f t="shared" si="6"/>
        <v>0</v>
      </c>
      <c r="F13" s="69">
        <f t="shared" si="6"/>
        <v>2543</v>
      </c>
      <c r="G13" s="78">
        <f t="shared" si="2"/>
        <v>148.3188008515354</v>
      </c>
      <c r="H13" s="78">
        <f t="shared" si="3"/>
        <v>115.59090909090909</v>
      </c>
      <c r="J13" s="80"/>
    </row>
    <row r="14" spans="2:10" x14ac:dyDescent="0.25">
      <c r="B14" s="23" t="s">
        <v>154</v>
      </c>
      <c r="C14" s="67">
        <v>1714.55</v>
      </c>
      <c r="D14" s="67">
        <v>2200</v>
      </c>
      <c r="E14" s="67"/>
      <c r="F14" s="67">
        <v>2543</v>
      </c>
      <c r="G14" s="77">
        <f t="shared" si="2"/>
        <v>148.3188008515354</v>
      </c>
      <c r="H14" s="77">
        <f t="shared" si="3"/>
        <v>115.59090909090909</v>
      </c>
      <c r="J14" s="71"/>
    </row>
    <row r="15" spans="2:10" s="62" customFormat="1" x14ac:dyDescent="0.25">
      <c r="B15" s="10" t="s">
        <v>155</v>
      </c>
      <c r="C15" s="69">
        <f>+C16</f>
        <v>7119.21</v>
      </c>
      <c r="D15" s="69">
        <f>+D16</f>
        <v>27845.27</v>
      </c>
      <c r="E15" s="69">
        <f t="shared" ref="E15:F15" si="7">+E16</f>
        <v>0</v>
      </c>
      <c r="F15" s="69">
        <f t="shared" si="7"/>
        <v>28447.09</v>
      </c>
      <c r="G15" s="78">
        <f t="shared" si="2"/>
        <v>399.58211655506722</v>
      </c>
      <c r="H15" s="78">
        <f t="shared" si="3"/>
        <v>102.1613006445978</v>
      </c>
      <c r="J15" s="80"/>
    </row>
    <row r="16" spans="2:10" x14ac:dyDescent="0.25">
      <c r="B16" s="23" t="s">
        <v>156</v>
      </c>
      <c r="C16" s="67">
        <v>7119.21</v>
      </c>
      <c r="D16" s="67">
        <v>27845.27</v>
      </c>
      <c r="E16" s="79"/>
      <c r="F16" s="67">
        <f>9407.09+19040</f>
        <v>28447.09</v>
      </c>
      <c r="G16" s="77">
        <f t="shared" si="2"/>
        <v>399.58211655506722</v>
      </c>
      <c r="H16" s="77">
        <f t="shared" si="3"/>
        <v>102.1613006445978</v>
      </c>
      <c r="J16" s="71"/>
    </row>
    <row r="17" spans="2:11" s="62" customFormat="1" x14ac:dyDescent="0.25">
      <c r="B17" s="10" t="s">
        <v>157</v>
      </c>
      <c r="C17" s="69">
        <f>+C18</f>
        <v>1025.49</v>
      </c>
      <c r="D17" s="69">
        <f t="shared" ref="D17:F17" si="8">+D18</f>
        <v>907.04</v>
      </c>
      <c r="E17" s="69">
        <f t="shared" si="8"/>
        <v>0</v>
      </c>
      <c r="F17" s="69">
        <f t="shared" si="8"/>
        <v>3063.61</v>
      </c>
      <c r="G17" s="78">
        <f t="shared" si="2"/>
        <v>298.74596534339679</v>
      </c>
      <c r="H17" s="78">
        <f t="shared" si="3"/>
        <v>337.75908449461991</v>
      </c>
      <c r="J17" s="80"/>
    </row>
    <row r="18" spans="2:11" x14ac:dyDescent="0.25">
      <c r="B18" s="23" t="s">
        <v>158</v>
      </c>
      <c r="C18" s="67">
        <v>1025.49</v>
      </c>
      <c r="D18" s="67">
        <v>907.04</v>
      </c>
      <c r="E18" s="79"/>
      <c r="F18" s="67">
        <v>3063.61</v>
      </c>
      <c r="G18" s="77">
        <f t="shared" si="2"/>
        <v>298.74596534339679</v>
      </c>
      <c r="H18" s="77">
        <f t="shared" si="3"/>
        <v>337.75908449461991</v>
      </c>
      <c r="J18" s="71"/>
    </row>
    <row r="19" spans="2:11" s="62" customFormat="1" ht="15.75" customHeight="1" x14ac:dyDescent="0.25">
      <c r="B19" s="10" t="s">
        <v>65</v>
      </c>
      <c r="C19" s="70">
        <f>+C20+C22+C24+C26+C28+C30</f>
        <v>1545623.5275857723</v>
      </c>
      <c r="D19" s="70">
        <f>+D20+D22+D24+D26+D28+D30</f>
        <v>1550474.48</v>
      </c>
      <c r="E19" s="70">
        <f t="shared" ref="E19:F19" si="9">+E20+E22+E24+E26+E28+E30</f>
        <v>0</v>
      </c>
      <c r="F19" s="70">
        <f t="shared" si="9"/>
        <v>1544774.0799999998</v>
      </c>
      <c r="G19" s="78">
        <f t="shared" si="2"/>
        <v>99.945041753660462</v>
      </c>
      <c r="H19" s="78">
        <f t="shared" si="3"/>
        <v>99.632344803250149</v>
      </c>
      <c r="J19" s="80"/>
    </row>
    <row r="20" spans="2:11" s="62" customFormat="1" ht="15.75" customHeight="1" x14ac:dyDescent="0.25">
      <c r="B20" s="10" t="s">
        <v>23</v>
      </c>
      <c r="C20" s="69">
        <f>+C21</f>
        <v>1532508.51</v>
      </c>
      <c r="D20" s="69">
        <f>+D21</f>
        <v>1516234.48</v>
      </c>
      <c r="E20" s="69">
        <f t="shared" ref="E20" si="10">+E21</f>
        <v>0</v>
      </c>
      <c r="F20" s="69">
        <f t="shared" ref="F20" si="11">+F21</f>
        <v>1519413.0599999998</v>
      </c>
      <c r="G20" s="78">
        <f t="shared" si="2"/>
        <v>99.145489247560519</v>
      </c>
      <c r="H20" s="78">
        <f t="shared" si="3"/>
        <v>100.20963644092831</v>
      </c>
      <c r="J20" s="80"/>
    </row>
    <row r="21" spans="2:11" x14ac:dyDescent="0.25">
      <c r="B21" s="23" t="s">
        <v>24</v>
      </c>
      <c r="C21" s="67">
        <v>1532508.51</v>
      </c>
      <c r="D21" s="67">
        <v>1516234.48</v>
      </c>
      <c r="E21" s="67"/>
      <c r="F21" s="67">
        <f>1516842.9+2570.16</f>
        <v>1519413.0599999998</v>
      </c>
      <c r="G21" s="77">
        <f t="shared" si="2"/>
        <v>99.145489247560519</v>
      </c>
      <c r="H21" s="77">
        <f t="shared" si="3"/>
        <v>100.20963644092831</v>
      </c>
      <c r="J21" s="71"/>
    </row>
    <row r="22" spans="2:11" s="62" customFormat="1" ht="14.25" customHeight="1" x14ac:dyDescent="0.25">
      <c r="B22" s="10" t="s">
        <v>27</v>
      </c>
      <c r="C22" s="69">
        <f>+C23</f>
        <v>0</v>
      </c>
      <c r="D22" s="69">
        <f t="shared" ref="D22" si="12">+D23</f>
        <v>0</v>
      </c>
      <c r="E22" s="69">
        <f t="shared" ref="E22" si="13">+E23</f>
        <v>0</v>
      </c>
      <c r="F22" s="69">
        <f t="shared" ref="F22" si="14">+F23</f>
        <v>0</v>
      </c>
      <c r="G22" s="78" t="e">
        <f t="shared" si="2"/>
        <v>#DIV/0!</v>
      </c>
      <c r="H22" s="78" t="e">
        <f t="shared" si="3"/>
        <v>#DIV/0!</v>
      </c>
      <c r="J22" s="80"/>
    </row>
    <row r="23" spans="2:11" x14ac:dyDescent="0.25">
      <c r="B23" s="23" t="s">
        <v>28</v>
      </c>
      <c r="C23" s="67"/>
      <c r="D23" s="67"/>
      <c r="E23" s="67"/>
      <c r="F23" s="67"/>
      <c r="G23" s="77" t="e">
        <f t="shared" si="2"/>
        <v>#DIV/0!</v>
      </c>
      <c r="H23" s="77" t="e">
        <f t="shared" si="3"/>
        <v>#DIV/0!</v>
      </c>
      <c r="J23" s="71"/>
    </row>
    <row r="24" spans="2:11" s="62" customFormat="1" x14ac:dyDescent="0.25">
      <c r="B24" s="10" t="s">
        <v>29</v>
      </c>
      <c r="C24" s="69">
        <f>+C25</f>
        <v>2909.7670714712322</v>
      </c>
      <c r="D24" s="69">
        <f t="shared" ref="D24" si="15">+D25</f>
        <v>3500</v>
      </c>
      <c r="E24" s="69">
        <f t="shared" ref="E24" si="16">+E25</f>
        <v>0</v>
      </c>
      <c r="F24" s="69">
        <f t="shared" ref="F24" si="17">+F25</f>
        <v>2153.85</v>
      </c>
      <c r="G24" s="78">
        <f t="shared" si="2"/>
        <v>74.021388898011466</v>
      </c>
      <c r="H24" s="78">
        <f t="shared" si="3"/>
        <v>61.53857142857143</v>
      </c>
      <c r="J24" s="80"/>
    </row>
    <row r="25" spans="2:11" x14ac:dyDescent="0.25">
      <c r="B25" s="23" t="s">
        <v>30</v>
      </c>
      <c r="C25" s="67">
        <f>21923.64/7.5345</f>
        <v>2909.7670714712322</v>
      </c>
      <c r="D25" s="67">
        <v>3500</v>
      </c>
      <c r="E25" s="67"/>
      <c r="F25" s="67">
        <v>2153.85</v>
      </c>
      <c r="G25" s="77">
        <f t="shared" si="2"/>
        <v>74.021388898011466</v>
      </c>
      <c r="H25" s="77">
        <f t="shared" si="3"/>
        <v>61.53857142857143</v>
      </c>
      <c r="J25" s="71"/>
    </row>
    <row r="26" spans="2:11" s="62" customFormat="1" x14ac:dyDescent="0.25">
      <c r="B26" s="10" t="s">
        <v>153</v>
      </c>
      <c r="C26" s="69">
        <f>+C27</f>
        <v>1714.546419802243</v>
      </c>
      <c r="D26" s="69">
        <f t="shared" ref="D26" si="18">+D27</f>
        <v>2200</v>
      </c>
      <c r="E26" s="69">
        <f t="shared" ref="E26" si="19">+E27</f>
        <v>0</v>
      </c>
      <c r="F26" s="69">
        <f t="shared" ref="F26" si="20">+F27</f>
        <v>2543</v>
      </c>
      <c r="G26" s="78">
        <f t="shared" si="2"/>
        <v>148.31911056064095</v>
      </c>
      <c r="H26" s="78">
        <f t="shared" si="3"/>
        <v>115.59090909090909</v>
      </c>
      <c r="J26" s="80"/>
    </row>
    <row r="27" spans="2:11" x14ac:dyDescent="0.25">
      <c r="B27" s="23" t="s">
        <v>154</v>
      </c>
      <c r="C27" s="67">
        <f>12918.25/7.5345</f>
        <v>1714.546419802243</v>
      </c>
      <c r="D27" s="67">
        <v>2200</v>
      </c>
      <c r="E27" s="67"/>
      <c r="F27" s="67">
        <v>2543</v>
      </c>
      <c r="G27" s="77">
        <f t="shared" si="2"/>
        <v>148.31911056064095</v>
      </c>
      <c r="H27" s="77">
        <f t="shared" si="3"/>
        <v>115.59090909090909</v>
      </c>
      <c r="J27" s="71"/>
    </row>
    <row r="28" spans="2:11" s="62" customFormat="1" x14ac:dyDescent="0.25">
      <c r="B28" s="10" t="s">
        <v>155</v>
      </c>
      <c r="C28" s="69">
        <f>+C29</f>
        <v>6408.0151304001593</v>
      </c>
      <c r="D28" s="69">
        <f t="shared" ref="D28" si="21">+D29</f>
        <v>27540</v>
      </c>
      <c r="E28" s="69">
        <f t="shared" ref="E28" si="22">+E29</f>
        <v>0</v>
      </c>
      <c r="F28" s="69">
        <f t="shared" ref="F28" si="23">+F29</f>
        <v>19769.010000000002</v>
      </c>
      <c r="G28" s="78">
        <f t="shared" si="2"/>
        <v>308.50442138025181</v>
      </c>
      <c r="H28" s="78">
        <f t="shared" si="3"/>
        <v>71.78289760348585</v>
      </c>
      <c r="J28" s="80"/>
    </row>
    <row r="29" spans="2:11" x14ac:dyDescent="0.25">
      <c r="B29" s="23" t="s">
        <v>156</v>
      </c>
      <c r="C29" s="67">
        <f>48281.19/7.5345</f>
        <v>6408.0151304001593</v>
      </c>
      <c r="D29" s="67">
        <v>27540</v>
      </c>
      <c r="E29" s="79"/>
      <c r="F29" s="77">
        <f>9753.36+10015.65</f>
        <v>19769.010000000002</v>
      </c>
      <c r="G29" s="77">
        <f t="shared" si="2"/>
        <v>308.50442138025181</v>
      </c>
      <c r="H29" s="77">
        <f t="shared" si="3"/>
        <v>71.78289760348585</v>
      </c>
      <c r="J29" s="71"/>
    </row>
    <row r="30" spans="2:11" s="62" customFormat="1" ht="15" customHeight="1" x14ac:dyDescent="0.25">
      <c r="B30" s="10" t="s">
        <v>157</v>
      </c>
      <c r="C30" s="69">
        <f>+C31</f>
        <v>2082.6889640984805</v>
      </c>
      <c r="D30" s="69">
        <f t="shared" ref="D30" si="24">+D31</f>
        <v>1000</v>
      </c>
      <c r="E30" s="69">
        <f t="shared" ref="E30" si="25">+E31</f>
        <v>0</v>
      </c>
      <c r="F30" s="69">
        <f t="shared" ref="F30" si="26">+F31</f>
        <v>895.16000000000008</v>
      </c>
      <c r="G30" s="78">
        <f t="shared" si="2"/>
        <v>42.980973896286137</v>
      </c>
      <c r="H30" s="78">
        <f t="shared" si="3"/>
        <v>89.516000000000005</v>
      </c>
      <c r="I30" s="34"/>
      <c r="J30" s="80"/>
      <c r="K30" s="34"/>
    </row>
    <row r="31" spans="2:11" x14ac:dyDescent="0.25">
      <c r="B31" s="23" t="s">
        <v>158</v>
      </c>
      <c r="C31" s="67">
        <f>15692.02/7.5345</f>
        <v>2082.6889640984805</v>
      </c>
      <c r="D31" s="67">
        <v>1000</v>
      </c>
      <c r="E31" s="86"/>
      <c r="F31" s="86">
        <f>275.17+619.99</f>
        <v>895.16000000000008</v>
      </c>
      <c r="G31" s="77">
        <f t="shared" si="2"/>
        <v>42.980973896286137</v>
      </c>
      <c r="H31" s="77">
        <f t="shared" si="3"/>
        <v>89.516000000000005</v>
      </c>
      <c r="I31" s="34"/>
      <c r="J31" s="71"/>
      <c r="K31" s="34"/>
    </row>
    <row r="32" spans="2:11" x14ac:dyDescent="0.25">
      <c r="B32" s="34"/>
      <c r="C32" s="34"/>
      <c r="D32" s="34"/>
      <c r="E32" s="34"/>
      <c r="F32" s="34"/>
      <c r="G32" s="34"/>
      <c r="H32" s="34"/>
      <c r="I32" s="34"/>
      <c r="J32" s="34"/>
      <c r="K32" s="34"/>
    </row>
  </sheetData>
  <mergeCells count="1">
    <mergeCell ref="B2:H2"/>
  </mergeCells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0"/>
  <sheetViews>
    <sheetView workbookViewId="0">
      <selection activeCell="H18" sqref="B1:H18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  <col min="10" max="10" width="13.14062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215" t="s">
        <v>55</v>
      </c>
      <c r="C2" s="215"/>
      <c r="D2" s="215"/>
      <c r="E2" s="215"/>
      <c r="F2" s="215"/>
      <c r="G2" s="215"/>
      <c r="H2" s="21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37" t="s">
        <v>6</v>
      </c>
      <c r="C4" s="182" t="s">
        <v>218</v>
      </c>
      <c r="D4" s="182" t="s">
        <v>70</v>
      </c>
      <c r="E4" s="37" t="s">
        <v>67</v>
      </c>
      <c r="F4" s="182" t="s">
        <v>219</v>
      </c>
      <c r="G4" s="37" t="s">
        <v>35</v>
      </c>
      <c r="H4" s="37" t="s">
        <v>68</v>
      </c>
    </row>
    <row r="5" spans="2:8" x14ac:dyDescent="0.25">
      <c r="B5" s="39">
        <v>1</v>
      </c>
      <c r="C5" s="39">
        <v>2</v>
      </c>
      <c r="D5" s="39">
        <v>3</v>
      </c>
      <c r="E5" s="39">
        <v>4</v>
      </c>
      <c r="F5" s="39">
        <v>5</v>
      </c>
      <c r="G5" s="39" t="s">
        <v>51</v>
      </c>
      <c r="H5" s="39" t="s">
        <v>52</v>
      </c>
    </row>
    <row r="6" spans="2:8" ht="15.75" customHeight="1" x14ac:dyDescent="0.25">
      <c r="B6" s="10" t="s">
        <v>65</v>
      </c>
      <c r="C6" s="88">
        <f>+C14+C17</f>
        <v>1545623.53</v>
      </c>
      <c r="D6" s="88">
        <f>+D14+D17</f>
        <v>1550474</v>
      </c>
      <c r="E6" s="88">
        <f t="shared" ref="E6" si="0">+E14</f>
        <v>0</v>
      </c>
      <c r="F6" s="88">
        <f>+F14+F17</f>
        <v>1544774.08</v>
      </c>
      <c r="G6" s="91">
        <f>+F6/C6*100</f>
        <v>99.945041597548666</v>
      </c>
      <c r="H6" s="91">
        <f>+F6/D6*100</f>
        <v>99.63237564770516</v>
      </c>
    </row>
    <row r="7" spans="2:8" ht="15.75" hidden="1" customHeight="1" x14ac:dyDescent="0.25">
      <c r="B7" s="10" t="s">
        <v>7</v>
      </c>
      <c r="C7" s="88"/>
      <c r="D7" s="88"/>
      <c r="E7" s="88"/>
      <c r="F7" s="88"/>
      <c r="G7" s="91" t="e">
        <f t="shared" ref="G7:G18" si="1">+F7/C7*100</f>
        <v>#DIV/0!</v>
      </c>
      <c r="H7" s="91" t="e">
        <f t="shared" ref="H7:H18" si="2">+F7/D7*100</f>
        <v>#DIV/0!</v>
      </c>
    </row>
    <row r="8" spans="2:8" ht="25.5" hidden="1" x14ac:dyDescent="0.25">
      <c r="B8" s="16" t="s">
        <v>8</v>
      </c>
      <c r="C8" s="88"/>
      <c r="D8" s="88"/>
      <c r="E8" s="88"/>
      <c r="F8" s="88"/>
      <c r="G8" s="91" t="e">
        <f t="shared" si="1"/>
        <v>#DIV/0!</v>
      </c>
      <c r="H8" s="91" t="e">
        <f t="shared" si="2"/>
        <v>#DIV/0!</v>
      </c>
    </row>
    <row r="9" spans="2:8" hidden="1" x14ac:dyDescent="0.25">
      <c r="B9" s="22" t="s">
        <v>9</v>
      </c>
      <c r="C9" s="88"/>
      <c r="D9" s="88"/>
      <c r="E9" s="88"/>
      <c r="F9" s="88"/>
      <c r="G9" s="91" t="e">
        <f t="shared" si="1"/>
        <v>#DIV/0!</v>
      </c>
      <c r="H9" s="91" t="e">
        <f t="shared" si="2"/>
        <v>#DIV/0!</v>
      </c>
    </row>
    <row r="10" spans="2:8" hidden="1" x14ac:dyDescent="0.25">
      <c r="B10" s="15" t="s">
        <v>20</v>
      </c>
      <c r="C10" s="88"/>
      <c r="D10" s="88"/>
      <c r="E10" s="88"/>
      <c r="F10" s="88"/>
      <c r="G10" s="91" t="e">
        <f t="shared" si="1"/>
        <v>#DIV/0!</v>
      </c>
      <c r="H10" s="91" t="e">
        <f t="shared" si="2"/>
        <v>#DIV/0!</v>
      </c>
    </row>
    <row r="11" spans="2:8" hidden="1" x14ac:dyDescent="0.25">
      <c r="B11" s="10" t="s">
        <v>10</v>
      </c>
      <c r="C11" s="88"/>
      <c r="D11" s="88"/>
      <c r="E11" s="88"/>
      <c r="F11" s="88"/>
      <c r="G11" s="91" t="e">
        <f t="shared" si="1"/>
        <v>#DIV/0!</v>
      </c>
      <c r="H11" s="91" t="e">
        <f t="shared" si="2"/>
        <v>#DIV/0!</v>
      </c>
    </row>
    <row r="12" spans="2:8" ht="25.5" hidden="1" x14ac:dyDescent="0.25">
      <c r="B12" s="25" t="s">
        <v>11</v>
      </c>
      <c r="C12" s="88"/>
      <c r="D12" s="88"/>
      <c r="E12" s="88"/>
      <c r="F12" s="88"/>
      <c r="G12" s="91" t="e">
        <f t="shared" si="1"/>
        <v>#DIV/0!</v>
      </c>
      <c r="H12" s="91" t="e">
        <f t="shared" si="2"/>
        <v>#DIV/0!</v>
      </c>
    </row>
    <row r="13" spans="2:8" hidden="1" x14ac:dyDescent="0.25">
      <c r="B13" s="14" t="s">
        <v>20</v>
      </c>
      <c r="C13" s="88"/>
      <c r="D13" s="88"/>
      <c r="E13" s="88"/>
      <c r="F13" s="88"/>
      <c r="G13" s="91" t="e">
        <f t="shared" si="1"/>
        <v>#DIV/0!</v>
      </c>
      <c r="H13" s="91" t="e">
        <f t="shared" si="2"/>
        <v>#DIV/0!</v>
      </c>
    </row>
    <row r="14" spans="2:8" s="62" customFormat="1" x14ac:dyDescent="0.25">
      <c r="B14" s="10" t="s">
        <v>159</v>
      </c>
      <c r="C14" s="184">
        <f>+C15+C16</f>
        <v>1521611.53</v>
      </c>
      <c r="D14" s="184">
        <f>+D15+D16</f>
        <v>1514874</v>
      </c>
      <c r="E14" s="184">
        <f t="shared" ref="E14" si="3">+E15+E16</f>
        <v>0</v>
      </c>
      <c r="F14" s="184">
        <f>+F15+F16</f>
        <v>1512561.98</v>
      </c>
      <c r="G14" s="91">
        <f t="shared" si="1"/>
        <v>99.405265416199882</v>
      </c>
      <c r="H14" s="91">
        <f t="shared" si="2"/>
        <v>99.847378725887438</v>
      </c>
    </row>
    <row r="15" spans="2:8" x14ac:dyDescent="0.25">
      <c r="B15" s="25" t="s">
        <v>160</v>
      </c>
      <c r="C15" s="87">
        <v>1340923.1200000001</v>
      </c>
      <c r="D15" s="87">
        <v>1319034</v>
      </c>
      <c r="E15" s="87"/>
      <c r="F15" s="87">
        <v>1298586.93</v>
      </c>
      <c r="G15" s="91">
        <f t="shared" si="1"/>
        <v>96.842757845804002</v>
      </c>
      <c r="H15" s="91">
        <f t="shared" si="2"/>
        <v>98.449845113924269</v>
      </c>
    </row>
    <row r="16" spans="2:8" x14ac:dyDescent="0.25">
      <c r="B16" s="25" t="s">
        <v>224</v>
      </c>
      <c r="C16" s="87">
        <v>180688.41</v>
      </c>
      <c r="D16" s="87">
        <v>195840</v>
      </c>
      <c r="E16" s="87"/>
      <c r="F16" s="87">
        <v>213975.05</v>
      </c>
      <c r="G16" s="91">
        <f t="shared" si="1"/>
        <v>118.42212237077077</v>
      </c>
      <c r="H16" s="91">
        <f t="shared" si="2"/>
        <v>109.26013582516339</v>
      </c>
    </row>
    <row r="17" spans="2:11" s="62" customFormat="1" x14ac:dyDescent="0.25">
      <c r="B17" s="10" t="s">
        <v>222</v>
      </c>
      <c r="C17" s="184">
        <f>+C18</f>
        <v>24012</v>
      </c>
      <c r="D17" s="184">
        <f>+D18</f>
        <v>35600</v>
      </c>
      <c r="E17" s="184">
        <f t="shared" ref="E17:F17" si="4">+E18</f>
        <v>0</v>
      </c>
      <c r="F17" s="184">
        <f t="shared" si="4"/>
        <v>32212.1</v>
      </c>
      <c r="G17" s="91">
        <f t="shared" si="1"/>
        <v>134.15000832916874</v>
      </c>
      <c r="H17" s="91">
        <f t="shared" si="2"/>
        <v>90.483426966292129</v>
      </c>
    </row>
    <row r="18" spans="2:11" x14ac:dyDescent="0.25">
      <c r="B18" s="25" t="s">
        <v>223</v>
      </c>
      <c r="C18" s="87">
        <v>24012</v>
      </c>
      <c r="D18" s="87">
        <v>35600</v>
      </c>
      <c r="E18" s="87"/>
      <c r="F18" s="87">
        <v>32212.1</v>
      </c>
      <c r="G18" s="91">
        <f t="shared" si="1"/>
        <v>134.15000832916874</v>
      </c>
      <c r="H18" s="91">
        <f t="shared" si="2"/>
        <v>90.483426966292129</v>
      </c>
    </row>
    <row r="20" spans="2:11" x14ac:dyDescent="0.25">
      <c r="D20" s="71"/>
    </row>
    <row r="21" spans="2:11" x14ac:dyDescent="0.25">
      <c r="C21" s="71"/>
    </row>
    <row r="22" spans="2:11" x14ac:dyDescent="0.25">
      <c r="D22" s="71"/>
    </row>
    <row r="23" spans="2:11" x14ac:dyDescent="0.25">
      <c r="C23" s="71"/>
    </row>
    <row r="24" spans="2:11" x14ac:dyDescent="0.25">
      <c r="D24" s="71"/>
    </row>
    <row r="25" spans="2:11" x14ac:dyDescent="0.25">
      <c r="C25" s="71"/>
    </row>
    <row r="26" spans="2:11" x14ac:dyDescent="0.25">
      <c r="D26" s="71"/>
    </row>
    <row r="27" spans="2:11" x14ac:dyDescent="0.25">
      <c r="C27" s="71"/>
    </row>
    <row r="28" spans="2:11" x14ac:dyDescent="0.25">
      <c r="D28" s="71"/>
    </row>
    <row r="29" spans="2:11" x14ac:dyDescent="0.25">
      <c r="C29" s="71"/>
    </row>
    <row r="30" spans="2:11" x14ac:dyDescent="0.25">
      <c r="D30" s="71"/>
      <c r="K30" s="71"/>
    </row>
    <row r="31" spans="2:11" x14ac:dyDescent="0.25">
      <c r="C31" s="71"/>
    </row>
    <row r="32" spans="2:11" x14ac:dyDescent="0.25">
      <c r="D32" s="71"/>
    </row>
    <row r="33" spans="3:4" x14ac:dyDescent="0.25">
      <c r="C33" s="71"/>
    </row>
    <row r="34" spans="3:4" x14ac:dyDescent="0.25">
      <c r="D34" s="71"/>
    </row>
    <row r="35" spans="3:4" x14ac:dyDescent="0.25">
      <c r="C35" s="71"/>
    </row>
    <row r="36" spans="3:4" x14ac:dyDescent="0.25">
      <c r="D36" s="71"/>
    </row>
    <row r="37" spans="3:4" x14ac:dyDescent="0.25">
      <c r="C37" s="71"/>
    </row>
    <row r="38" spans="3:4" x14ac:dyDescent="0.25">
      <c r="D38" s="71"/>
    </row>
    <row r="39" spans="3:4" x14ac:dyDescent="0.25">
      <c r="C39" s="71"/>
    </row>
    <row r="40" spans="3:4" x14ac:dyDescent="0.25">
      <c r="D40" s="71"/>
    </row>
  </sheetData>
  <mergeCells count="1">
    <mergeCell ref="B2:H2"/>
  </mergeCells>
  <pageMargins left="0.7" right="0.7" top="0.75" bottom="0.75" header="0.3" footer="0.3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workbookViewId="0">
      <selection activeCell="G22" sqref="G2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215" t="s">
        <v>15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215" t="s">
        <v>72</v>
      </c>
      <c r="C4" s="215"/>
      <c r="D4" s="215"/>
      <c r="E4" s="215"/>
      <c r="F4" s="215"/>
      <c r="G4" s="215"/>
      <c r="H4" s="215"/>
      <c r="I4" s="215"/>
      <c r="J4" s="215"/>
      <c r="K4" s="215"/>
      <c r="L4" s="215"/>
    </row>
    <row r="5" spans="2:12" ht="15.75" customHeight="1" x14ac:dyDescent="0.25">
      <c r="B5" s="215" t="s">
        <v>56</v>
      </c>
      <c r="C5" s="215"/>
      <c r="D5" s="215"/>
      <c r="E5" s="215"/>
      <c r="F5" s="215"/>
      <c r="G5" s="215"/>
      <c r="H5" s="215"/>
      <c r="I5" s="215"/>
      <c r="J5" s="215"/>
      <c r="K5" s="215"/>
      <c r="L5" s="21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230" t="s">
        <v>6</v>
      </c>
      <c r="C7" s="231"/>
      <c r="D7" s="231"/>
      <c r="E7" s="231"/>
      <c r="F7" s="232"/>
      <c r="G7" s="40" t="s">
        <v>33</v>
      </c>
      <c r="H7" s="40" t="s">
        <v>70</v>
      </c>
      <c r="I7" s="40" t="s">
        <v>67</v>
      </c>
      <c r="J7" s="40" t="s">
        <v>34</v>
      </c>
      <c r="K7" s="40" t="s">
        <v>35</v>
      </c>
      <c r="L7" s="40" t="s">
        <v>68</v>
      </c>
    </row>
    <row r="8" spans="2:12" x14ac:dyDescent="0.25">
      <c r="B8" s="230">
        <v>1</v>
      </c>
      <c r="C8" s="231"/>
      <c r="D8" s="231"/>
      <c r="E8" s="231"/>
      <c r="F8" s="232"/>
      <c r="G8" s="41">
        <v>2</v>
      </c>
      <c r="H8" s="41">
        <v>3</v>
      </c>
      <c r="I8" s="41">
        <v>4</v>
      </c>
      <c r="J8" s="41">
        <v>5</v>
      </c>
      <c r="K8" s="41" t="s">
        <v>51</v>
      </c>
      <c r="L8" s="41" t="s">
        <v>52</v>
      </c>
    </row>
    <row r="9" spans="2:12" ht="25.5" x14ac:dyDescent="0.25">
      <c r="B9" s="10">
        <v>8</v>
      </c>
      <c r="C9" s="10"/>
      <c r="D9" s="10"/>
      <c r="E9" s="10"/>
      <c r="F9" s="10" t="s">
        <v>12</v>
      </c>
      <c r="G9" s="8"/>
      <c r="H9" s="8"/>
      <c r="I9" s="8"/>
      <c r="J9" s="31"/>
      <c r="K9" s="31"/>
      <c r="L9" s="31"/>
    </row>
    <row r="10" spans="2:12" x14ac:dyDescent="0.25">
      <c r="B10" s="10"/>
      <c r="C10" s="14">
        <v>84</v>
      </c>
      <c r="D10" s="14"/>
      <c r="E10" s="14"/>
      <c r="F10" s="14" t="s">
        <v>17</v>
      </c>
      <c r="G10" s="8"/>
      <c r="H10" s="8"/>
      <c r="I10" s="8"/>
      <c r="J10" s="31"/>
      <c r="K10" s="31"/>
      <c r="L10" s="31"/>
    </row>
    <row r="11" spans="2:12" ht="51" x14ac:dyDescent="0.25">
      <c r="B11" s="11"/>
      <c r="C11" s="11"/>
      <c r="D11" s="11">
        <v>841</v>
      </c>
      <c r="E11" s="11"/>
      <c r="F11" s="26" t="s">
        <v>57</v>
      </c>
      <c r="G11" s="8"/>
      <c r="H11" s="8"/>
      <c r="I11" s="8"/>
      <c r="J11" s="31"/>
      <c r="K11" s="31"/>
      <c r="L11" s="31"/>
    </row>
    <row r="12" spans="2:12" ht="25.5" x14ac:dyDescent="0.25">
      <c r="B12" s="11"/>
      <c r="C12" s="11"/>
      <c r="D12" s="11"/>
      <c r="E12" s="11">
        <v>8413</v>
      </c>
      <c r="F12" s="26" t="s">
        <v>58</v>
      </c>
      <c r="G12" s="8"/>
      <c r="H12" s="8"/>
      <c r="I12" s="8"/>
      <c r="J12" s="31"/>
      <c r="K12" s="31"/>
      <c r="L12" s="31"/>
    </row>
    <row r="13" spans="2:12" x14ac:dyDescent="0.25">
      <c r="B13" s="11"/>
      <c r="C13" s="11"/>
      <c r="D13" s="11"/>
      <c r="E13" s="12" t="s">
        <v>26</v>
      </c>
      <c r="F13" s="16"/>
      <c r="G13" s="8"/>
      <c r="H13" s="8"/>
      <c r="I13" s="8"/>
      <c r="J13" s="31"/>
      <c r="K13" s="31"/>
      <c r="L13" s="31"/>
    </row>
    <row r="14" spans="2:12" ht="25.5" x14ac:dyDescent="0.25">
      <c r="B14" s="13">
        <v>5</v>
      </c>
      <c r="C14" s="13"/>
      <c r="D14" s="13"/>
      <c r="E14" s="13"/>
      <c r="F14" s="17" t="s">
        <v>13</v>
      </c>
      <c r="G14" s="8"/>
      <c r="H14" s="8"/>
      <c r="I14" s="8"/>
      <c r="J14" s="31"/>
      <c r="K14" s="31"/>
      <c r="L14" s="31"/>
    </row>
    <row r="15" spans="2:12" ht="25.5" x14ac:dyDescent="0.25">
      <c r="B15" s="14"/>
      <c r="C15" s="14">
        <v>54</v>
      </c>
      <c r="D15" s="14"/>
      <c r="E15" s="14"/>
      <c r="F15" s="18" t="s">
        <v>18</v>
      </c>
      <c r="G15" s="8"/>
      <c r="H15" s="8"/>
      <c r="I15" s="9"/>
      <c r="J15" s="31"/>
      <c r="K15" s="31"/>
      <c r="L15" s="31"/>
    </row>
    <row r="16" spans="2:12" ht="63.75" x14ac:dyDescent="0.25">
      <c r="B16" s="14"/>
      <c r="C16" s="14"/>
      <c r="D16" s="14">
        <v>541</v>
      </c>
      <c r="E16" s="26"/>
      <c r="F16" s="26" t="s">
        <v>59</v>
      </c>
      <c r="G16" s="8"/>
      <c r="H16" s="8"/>
      <c r="I16" s="9"/>
      <c r="J16" s="31"/>
      <c r="K16" s="31"/>
      <c r="L16" s="31"/>
    </row>
    <row r="17" spans="2:12" ht="38.25" x14ac:dyDescent="0.25">
      <c r="B17" s="14"/>
      <c r="C17" s="14"/>
      <c r="D17" s="14"/>
      <c r="E17" s="26">
        <v>5413</v>
      </c>
      <c r="F17" s="26" t="s">
        <v>60</v>
      </c>
      <c r="G17" s="8"/>
      <c r="H17" s="8"/>
      <c r="I17" s="9"/>
      <c r="J17" s="31"/>
      <c r="K17" s="31"/>
      <c r="L17" s="31"/>
    </row>
    <row r="18" spans="2:12" x14ac:dyDescent="0.25">
      <c r="B18" s="15"/>
      <c r="C18" s="13"/>
      <c r="D18" s="13"/>
      <c r="E18" s="13"/>
      <c r="F18" s="17" t="s">
        <v>26</v>
      </c>
      <c r="G18" s="8"/>
      <c r="H18" s="8"/>
      <c r="I18" s="8"/>
      <c r="J18" s="31"/>
      <c r="K18" s="31"/>
      <c r="L18" s="31"/>
    </row>
    <row r="20" spans="2:12" x14ac:dyDescent="0.25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2:12" x14ac:dyDescent="0.25"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  <row r="22" spans="2:12" x14ac:dyDescent="0.25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8"/>
  <sheetViews>
    <sheetView workbookViewId="0">
      <selection activeCell="E32" sqref="E32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215" t="s">
        <v>61</v>
      </c>
      <c r="C2" s="215"/>
      <c r="D2" s="215"/>
      <c r="E2" s="215"/>
      <c r="F2" s="215"/>
      <c r="G2" s="215"/>
      <c r="H2" s="21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37" t="s">
        <v>6</v>
      </c>
      <c r="C4" s="37" t="s">
        <v>74</v>
      </c>
      <c r="D4" s="37" t="s">
        <v>70</v>
      </c>
      <c r="E4" s="37" t="s">
        <v>67</v>
      </c>
      <c r="F4" s="37" t="s">
        <v>75</v>
      </c>
      <c r="G4" s="37" t="s">
        <v>35</v>
      </c>
      <c r="H4" s="37" t="s">
        <v>68</v>
      </c>
    </row>
    <row r="5" spans="2:8" x14ac:dyDescent="0.25">
      <c r="B5" s="37">
        <v>1</v>
      </c>
      <c r="C5" s="37">
        <v>2</v>
      </c>
      <c r="D5" s="37">
        <v>3</v>
      </c>
      <c r="E5" s="37">
        <v>4</v>
      </c>
      <c r="F5" s="37">
        <v>5</v>
      </c>
      <c r="G5" s="37" t="s">
        <v>51</v>
      </c>
      <c r="H5" s="37" t="s">
        <v>52</v>
      </c>
    </row>
    <row r="6" spans="2:8" x14ac:dyDescent="0.25">
      <c r="B6" s="10" t="s">
        <v>62</v>
      </c>
      <c r="C6" s="8"/>
      <c r="D6" s="8"/>
      <c r="E6" s="9"/>
      <c r="F6" s="31"/>
      <c r="G6" s="31"/>
      <c r="H6" s="31"/>
    </row>
    <row r="7" spans="2:8" x14ac:dyDescent="0.25">
      <c r="B7" s="10" t="s">
        <v>23</v>
      </c>
      <c r="C7" s="8"/>
      <c r="D7" s="8"/>
      <c r="E7" s="8"/>
      <c r="F7" s="31"/>
      <c r="G7" s="31"/>
      <c r="H7" s="31"/>
    </row>
    <row r="8" spans="2:8" x14ac:dyDescent="0.25">
      <c r="B8" s="23" t="s">
        <v>24</v>
      </c>
      <c r="C8" s="8"/>
      <c r="D8" s="8"/>
      <c r="E8" s="8"/>
      <c r="F8" s="31"/>
      <c r="G8" s="31"/>
      <c r="H8" s="31"/>
    </row>
    <row r="9" spans="2:8" x14ac:dyDescent="0.25">
      <c r="B9" s="24" t="s">
        <v>25</v>
      </c>
      <c r="C9" s="8"/>
      <c r="D9" s="8"/>
      <c r="E9" s="8"/>
      <c r="F9" s="31"/>
      <c r="G9" s="31"/>
      <c r="H9" s="31"/>
    </row>
    <row r="10" spans="2:8" x14ac:dyDescent="0.25">
      <c r="B10" s="24" t="s">
        <v>26</v>
      </c>
      <c r="C10" s="8"/>
      <c r="D10" s="8"/>
      <c r="E10" s="8"/>
      <c r="F10" s="31"/>
      <c r="G10" s="31"/>
      <c r="H10" s="31"/>
    </row>
    <row r="11" spans="2:8" x14ac:dyDescent="0.25">
      <c r="B11" s="10" t="s">
        <v>27</v>
      </c>
      <c r="C11" s="8"/>
      <c r="D11" s="8"/>
      <c r="E11" s="9"/>
      <c r="F11" s="31"/>
      <c r="G11" s="31"/>
      <c r="H11" s="31"/>
    </row>
    <row r="12" spans="2:8" x14ac:dyDescent="0.25">
      <c r="B12" s="25" t="s">
        <v>28</v>
      </c>
      <c r="C12" s="8"/>
      <c r="D12" s="8"/>
      <c r="E12" s="9"/>
      <c r="F12" s="31"/>
      <c r="G12" s="31"/>
      <c r="H12" s="31"/>
    </row>
    <row r="13" spans="2:8" x14ac:dyDescent="0.25">
      <c r="B13" s="10" t="s">
        <v>29</v>
      </c>
      <c r="C13" s="8"/>
      <c r="D13" s="8"/>
      <c r="E13" s="9"/>
      <c r="F13" s="31"/>
      <c r="G13" s="31"/>
      <c r="H13" s="31"/>
    </row>
    <row r="14" spans="2:8" x14ac:dyDescent="0.25">
      <c r="B14" s="25" t="s">
        <v>30</v>
      </c>
      <c r="C14" s="8"/>
      <c r="D14" s="8"/>
      <c r="E14" s="9"/>
      <c r="F14" s="31"/>
      <c r="G14" s="31"/>
      <c r="H14" s="31"/>
    </row>
    <row r="15" spans="2:8" x14ac:dyDescent="0.25">
      <c r="B15" s="14" t="s">
        <v>20</v>
      </c>
      <c r="C15" s="8"/>
      <c r="D15" s="8"/>
      <c r="E15" s="9"/>
      <c r="F15" s="31"/>
      <c r="G15" s="31"/>
      <c r="H15" s="31"/>
    </row>
    <row r="16" spans="2:8" x14ac:dyDescent="0.25">
      <c r="B16" s="25"/>
      <c r="C16" s="8"/>
      <c r="D16" s="8"/>
      <c r="E16" s="9"/>
      <c r="F16" s="31"/>
      <c r="G16" s="31"/>
      <c r="H16" s="31"/>
    </row>
    <row r="17" spans="2:8" ht="15.75" customHeight="1" x14ac:dyDescent="0.25">
      <c r="B17" s="10" t="s">
        <v>63</v>
      </c>
      <c r="C17" s="8"/>
      <c r="D17" s="8"/>
      <c r="E17" s="9"/>
      <c r="F17" s="31"/>
      <c r="G17" s="31"/>
      <c r="H17" s="31"/>
    </row>
    <row r="18" spans="2:8" ht="15.75" customHeight="1" x14ac:dyDescent="0.25">
      <c r="B18" s="10" t="s">
        <v>23</v>
      </c>
      <c r="C18" s="8"/>
      <c r="D18" s="8"/>
      <c r="E18" s="8"/>
      <c r="F18" s="31"/>
      <c r="G18" s="31"/>
      <c r="H18" s="31"/>
    </row>
    <row r="19" spans="2:8" x14ac:dyDescent="0.25">
      <c r="B19" s="23" t="s">
        <v>24</v>
      </c>
      <c r="C19" s="8"/>
      <c r="D19" s="8"/>
      <c r="E19" s="8"/>
      <c r="F19" s="31"/>
      <c r="G19" s="31"/>
      <c r="H19" s="31"/>
    </row>
    <row r="20" spans="2:8" x14ac:dyDescent="0.25">
      <c r="B20" s="24" t="s">
        <v>25</v>
      </c>
      <c r="C20" s="8"/>
      <c r="D20" s="8"/>
      <c r="E20" s="8"/>
      <c r="F20" s="31"/>
      <c r="G20" s="31"/>
      <c r="H20" s="31"/>
    </row>
    <row r="21" spans="2:8" x14ac:dyDescent="0.25">
      <c r="B21" s="24" t="s">
        <v>26</v>
      </c>
      <c r="C21" s="8"/>
      <c r="D21" s="8"/>
      <c r="E21" s="8"/>
      <c r="F21" s="31"/>
      <c r="G21" s="31"/>
      <c r="H21" s="31"/>
    </row>
    <row r="22" spans="2:8" x14ac:dyDescent="0.25">
      <c r="B22" s="10" t="s">
        <v>27</v>
      </c>
      <c r="C22" s="8"/>
      <c r="D22" s="8"/>
      <c r="E22" s="9"/>
      <c r="F22" s="31"/>
      <c r="G22" s="31"/>
      <c r="H22" s="31"/>
    </row>
    <row r="23" spans="2:8" x14ac:dyDescent="0.25">
      <c r="B23" s="25" t="s">
        <v>28</v>
      </c>
      <c r="C23" s="8"/>
      <c r="D23" s="8"/>
      <c r="E23" s="9"/>
      <c r="F23" s="31"/>
      <c r="G23" s="31"/>
      <c r="H23" s="31"/>
    </row>
    <row r="24" spans="2:8" x14ac:dyDescent="0.25">
      <c r="B24" s="10" t="s">
        <v>29</v>
      </c>
      <c r="C24" s="8"/>
      <c r="D24" s="8"/>
      <c r="E24" s="9"/>
      <c r="F24" s="31"/>
      <c r="G24" s="31"/>
      <c r="H24" s="31"/>
    </row>
    <row r="25" spans="2:8" x14ac:dyDescent="0.25">
      <c r="B25" s="25" t="s">
        <v>30</v>
      </c>
      <c r="C25" s="8"/>
      <c r="D25" s="8"/>
      <c r="E25" s="9"/>
      <c r="F25" s="31"/>
      <c r="G25" s="31"/>
      <c r="H25" s="31"/>
    </row>
    <row r="26" spans="2:8" x14ac:dyDescent="0.25">
      <c r="B26" s="14" t="s">
        <v>20</v>
      </c>
      <c r="C26" s="8"/>
      <c r="D26" s="8"/>
      <c r="E26" s="9"/>
      <c r="F26" s="31"/>
      <c r="G26" s="31"/>
      <c r="H26" s="31"/>
    </row>
    <row r="28" spans="2:8" x14ac:dyDescent="0.25">
      <c r="B28" s="44"/>
      <c r="C28" s="44"/>
      <c r="D28" s="44"/>
      <c r="E28" s="44"/>
      <c r="F28" s="44"/>
      <c r="G28" s="44"/>
      <c r="H28" s="4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1"/>
  <sheetViews>
    <sheetView workbookViewId="0">
      <selection activeCell="E9" sqref="E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5" width="25.28515625" customWidth="1"/>
    <col min="6" max="6" width="20.28515625" customWidth="1"/>
    <col min="7" max="7" width="22.140625" customWidth="1"/>
    <col min="8" max="8" width="18.7109375" style="71" customWidth="1"/>
  </cols>
  <sheetData>
    <row r="1" spans="1:8" ht="18" x14ac:dyDescent="0.25">
      <c r="A1" s="93"/>
    </row>
    <row r="2" spans="1:8" ht="18" customHeight="1" x14ac:dyDescent="0.25">
      <c r="A2" s="215" t="s">
        <v>14</v>
      </c>
      <c r="B2" s="215"/>
      <c r="C2" s="215"/>
      <c r="D2" s="215"/>
      <c r="E2" s="215"/>
      <c r="F2" s="215"/>
      <c r="G2" s="215"/>
      <c r="H2" s="215"/>
    </row>
    <row r="3" spans="1:8" ht="18" x14ac:dyDescent="0.25">
      <c r="A3" s="93"/>
      <c r="B3" s="94"/>
      <c r="C3" s="94"/>
      <c r="D3" s="94"/>
      <c r="E3" s="94"/>
      <c r="F3" s="94"/>
      <c r="G3" s="94"/>
      <c r="H3" s="95"/>
    </row>
    <row r="4" spans="1:8" ht="15.75" x14ac:dyDescent="0.25">
      <c r="A4" s="292" t="s">
        <v>220</v>
      </c>
      <c r="B4" s="292"/>
      <c r="C4" s="292"/>
      <c r="D4" s="292"/>
      <c r="E4" s="292"/>
      <c r="F4" s="292"/>
      <c r="G4" s="292"/>
      <c r="H4" s="292"/>
    </row>
    <row r="5" spans="1:8" ht="15.75" x14ac:dyDescent="0.25">
      <c r="A5" s="99"/>
      <c r="B5" s="27"/>
      <c r="C5" s="27"/>
      <c r="D5" s="27"/>
      <c r="E5" s="27"/>
      <c r="F5" s="27"/>
      <c r="G5" s="27"/>
      <c r="H5" s="100"/>
    </row>
    <row r="6" spans="1:8" ht="25.5" customHeight="1" x14ac:dyDescent="0.25">
      <c r="A6" s="96"/>
      <c r="B6" s="96"/>
      <c r="C6" s="96"/>
      <c r="D6" s="96"/>
      <c r="E6" s="96"/>
      <c r="F6" s="96"/>
      <c r="G6" s="97"/>
      <c r="H6" s="98"/>
    </row>
    <row r="7" spans="1:8" s="42" customFormat="1" ht="25.5" x14ac:dyDescent="0.2">
      <c r="A7" s="260" t="s">
        <v>163</v>
      </c>
      <c r="B7" s="261"/>
      <c r="C7" s="262"/>
      <c r="D7" s="101" t="s">
        <v>164</v>
      </c>
      <c r="E7" s="101" t="s">
        <v>70</v>
      </c>
      <c r="F7" s="155" t="s">
        <v>67</v>
      </c>
      <c r="G7" s="155" t="s">
        <v>219</v>
      </c>
      <c r="H7" s="102" t="s">
        <v>165</v>
      </c>
    </row>
    <row r="8" spans="1:8" s="42" customFormat="1" ht="19.5" customHeight="1" x14ac:dyDescent="0.2">
      <c r="A8" s="260">
        <v>1</v>
      </c>
      <c r="B8" s="272"/>
      <c r="C8" s="272"/>
      <c r="D8" s="273"/>
      <c r="E8" s="101">
        <v>2</v>
      </c>
      <c r="F8" s="155">
        <v>3</v>
      </c>
      <c r="G8" s="155">
        <v>4</v>
      </c>
      <c r="H8" s="102" t="s">
        <v>211</v>
      </c>
    </row>
    <row r="9" spans="1:8" ht="30" customHeight="1" x14ac:dyDescent="0.25">
      <c r="A9" s="260">
        <v>49309</v>
      </c>
      <c r="B9" s="272"/>
      <c r="C9" s="273"/>
      <c r="D9" s="101" t="s">
        <v>209</v>
      </c>
      <c r="E9" s="103">
        <f>+E10+E42+E181+E200+E242</f>
        <v>1550474.48</v>
      </c>
      <c r="F9" s="103"/>
      <c r="G9" s="102">
        <f>+G10+G42+G181+G200+G242</f>
        <v>1544774.08</v>
      </c>
      <c r="H9" s="102">
        <f>+G9/E9*100</f>
        <v>99.632344803250177</v>
      </c>
    </row>
    <row r="10" spans="1:8" ht="30" customHeight="1" x14ac:dyDescent="0.25">
      <c r="A10" s="263" t="s">
        <v>166</v>
      </c>
      <c r="B10" s="264"/>
      <c r="C10" s="265"/>
      <c r="D10" s="104" t="s">
        <v>167</v>
      </c>
      <c r="E10" s="105">
        <f>+E11</f>
        <v>28960.949999999997</v>
      </c>
      <c r="F10" s="105"/>
      <c r="G10" s="106">
        <f t="shared" ref="G10" si="0">+G11</f>
        <v>48071.79</v>
      </c>
      <c r="H10" s="106">
        <f t="shared" ref="H10:H223" si="1">+G10/E10*100</f>
        <v>165.98830494165421</v>
      </c>
    </row>
    <row r="11" spans="1:8" ht="30" customHeight="1" x14ac:dyDescent="0.25">
      <c r="A11" s="266" t="s">
        <v>168</v>
      </c>
      <c r="B11" s="267"/>
      <c r="C11" s="268"/>
      <c r="D11" s="107" t="s">
        <v>169</v>
      </c>
      <c r="E11" s="108">
        <f>+E12</f>
        <v>28960.949999999997</v>
      </c>
      <c r="F11" s="108"/>
      <c r="G11" s="109">
        <f>+G12</f>
        <v>48071.79</v>
      </c>
      <c r="H11" s="109">
        <f t="shared" si="1"/>
        <v>165.98830494165421</v>
      </c>
    </row>
    <row r="12" spans="1:8" ht="30" customHeight="1" x14ac:dyDescent="0.25">
      <c r="A12" s="269" t="s">
        <v>170</v>
      </c>
      <c r="B12" s="270"/>
      <c r="C12" s="271"/>
      <c r="D12" s="110" t="s">
        <v>171</v>
      </c>
      <c r="E12" s="111">
        <f>+E13</f>
        <v>28960.949999999997</v>
      </c>
      <c r="F12" s="111"/>
      <c r="G12" s="112">
        <f>+G13+G38</f>
        <v>48071.79</v>
      </c>
      <c r="H12" s="112">
        <f t="shared" si="1"/>
        <v>165.98830494165421</v>
      </c>
    </row>
    <row r="13" spans="1:8" s="62" customFormat="1" ht="18" customHeight="1" x14ac:dyDescent="0.25">
      <c r="A13" s="257">
        <v>3</v>
      </c>
      <c r="B13" s="258"/>
      <c r="C13" s="259"/>
      <c r="D13" s="147" t="s">
        <v>4</v>
      </c>
      <c r="E13" s="148">
        <f>+E14+E15+E39+E35</f>
        <v>28960.949999999997</v>
      </c>
      <c r="F13" s="148"/>
      <c r="G13" s="149">
        <f>+G14+G15+G35</f>
        <v>46994.31</v>
      </c>
      <c r="H13" s="149">
        <f t="shared" si="1"/>
        <v>162.26784687657002</v>
      </c>
    </row>
    <row r="14" spans="1:8" s="62" customFormat="1" ht="18" customHeight="1" x14ac:dyDescent="0.25">
      <c r="A14" s="248">
        <v>31</v>
      </c>
      <c r="B14" s="249"/>
      <c r="C14" s="250"/>
      <c r="D14" s="151" t="s">
        <v>5</v>
      </c>
      <c r="E14" s="150"/>
      <c r="F14" s="150"/>
      <c r="G14" s="69"/>
      <c r="H14" s="149" t="e">
        <f t="shared" si="1"/>
        <v>#DIV/0!</v>
      </c>
    </row>
    <row r="15" spans="1:8" s="62" customFormat="1" ht="18" customHeight="1" x14ac:dyDescent="0.25">
      <c r="A15" s="248">
        <v>32</v>
      </c>
      <c r="B15" s="249"/>
      <c r="C15" s="250"/>
      <c r="D15" s="151" t="s">
        <v>16</v>
      </c>
      <c r="E15" s="150">
        <f>+E16+E19+E24+E30</f>
        <v>28355.769999999997</v>
      </c>
      <c r="F15" s="150"/>
      <c r="G15" s="69">
        <f>+G16+G19+G24+G30</f>
        <v>46416.47</v>
      </c>
      <c r="H15" s="149">
        <f t="shared" si="1"/>
        <v>163.69320953019442</v>
      </c>
    </row>
    <row r="16" spans="1:8" s="62" customFormat="1" ht="18" customHeight="1" x14ac:dyDescent="0.25">
      <c r="A16" s="236">
        <v>321</v>
      </c>
      <c r="B16" s="237"/>
      <c r="C16" s="238"/>
      <c r="D16" s="151" t="s">
        <v>48</v>
      </c>
      <c r="E16" s="150">
        <v>498.96</v>
      </c>
      <c r="F16" s="150"/>
      <c r="G16" s="69">
        <f>+G18+G17</f>
        <v>498.96</v>
      </c>
      <c r="H16" s="149">
        <f t="shared" si="1"/>
        <v>100</v>
      </c>
    </row>
    <row r="17" spans="1:8" ht="18" customHeight="1" x14ac:dyDescent="0.25">
      <c r="A17" s="233">
        <v>3211</v>
      </c>
      <c r="B17" s="234"/>
      <c r="C17" s="235"/>
      <c r="D17" s="113" t="s">
        <v>109</v>
      </c>
      <c r="E17" s="8"/>
      <c r="F17" s="8"/>
      <c r="G17" s="67">
        <v>418.96</v>
      </c>
      <c r="H17" s="149"/>
    </row>
    <row r="18" spans="1:8" ht="18" customHeight="1" x14ac:dyDescent="0.25">
      <c r="A18" s="233">
        <v>3213</v>
      </c>
      <c r="B18" s="234"/>
      <c r="C18" s="235"/>
      <c r="D18" s="113" t="s">
        <v>111</v>
      </c>
      <c r="E18" s="8"/>
      <c r="F18" s="8"/>
      <c r="G18" s="67">
        <v>80</v>
      </c>
      <c r="H18" s="149"/>
    </row>
    <row r="19" spans="1:8" s="62" customFormat="1" ht="18" customHeight="1" x14ac:dyDescent="0.25">
      <c r="A19" s="236">
        <v>322</v>
      </c>
      <c r="B19" s="237"/>
      <c r="C19" s="238"/>
      <c r="D19" s="151" t="s">
        <v>113</v>
      </c>
      <c r="E19" s="61">
        <v>21128.58</v>
      </c>
      <c r="F19" s="61"/>
      <c r="G19" s="78">
        <f>+G20+G21+G22+G23</f>
        <v>22372.400000000001</v>
      </c>
      <c r="H19" s="149">
        <f t="shared" si="1"/>
        <v>105.88690768617673</v>
      </c>
    </row>
    <row r="20" spans="1:8" ht="23.25" customHeight="1" x14ac:dyDescent="0.25">
      <c r="A20" s="233">
        <v>3221</v>
      </c>
      <c r="B20" s="234"/>
      <c r="C20" s="235"/>
      <c r="D20" s="113" t="s">
        <v>114</v>
      </c>
      <c r="E20" s="8"/>
      <c r="F20" s="8"/>
      <c r="G20" s="67">
        <v>150</v>
      </c>
      <c r="H20" s="149"/>
    </row>
    <row r="21" spans="1:8" ht="18" customHeight="1" x14ac:dyDescent="0.25">
      <c r="A21" s="233">
        <v>3223</v>
      </c>
      <c r="B21" s="234"/>
      <c r="C21" s="235"/>
      <c r="D21" s="113" t="s">
        <v>115</v>
      </c>
      <c r="E21" s="8"/>
      <c r="F21" s="8"/>
      <c r="G21" s="67">
        <v>21868.86</v>
      </c>
      <c r="H21" s="149"/>
    </row>
    <row r="22" spans="1:8" ht="23.25" customHeight="1" x14ac:dyDescent="0.25">
      <c r="A22" s="233">
        <v>3224</v>
      </c>
      <c r="B22" s="234"/>
      <c r="C22" s="235"/>
      <c r="D22" s="113" t="s">
        <v>116</v>
      </c>
      <c r="E22" s="8"/>
      <c r="F22" s="8"/>
      <c r="G22" s="67">
        <v>287.33999999999997</v>
      </c>
      <c r="H22" s="149"/>
    </row>
    <row r="23" spans="1:8" ht="18" customHeight="1" x14ac:dyDescent="0.25">
      <c r="A23" s="233">
        <v>3225</v>
      </c>
      <c r="B23" s="234"/>
      <c r="C23" s="235"/>
      <c r="D23" s="113" t="s">
        <v>117</v>
      </c>
      <c r="E23" s="8"/>
      <c r="F23" s="8"/>
      <c r="G23" s="67">
        <v>66.2</v>
      </c>
      <c r="H23" s="149"/>
    </row>
    <row r="24" spans="1:8" s="62" customFormat="1" ht="18" customHeight="1" x14ac:dyDescent="0.25">
      <c r="A24" s="236">
        <v>323</v>
      </c>
      <c r="B24" s="237"/>
      <c r="C24" s="238"/>
      <c r="D24" s="151" t="s">
        <v>119</v>
      </c>
      <c r="E24" s="150">
        <v>3996.99</v>
      </c>
      <c r="F24" s="150"/>
      <c r="G24" s="69">
        <f>+G25+G26+G27+G28+G29</f>
        <v>21116.489999999998</v>
      </c>
      <c r="H24" s="149">
        <f t="shared" si="1"/>
        <v>528.3098031268529</v>
      </c>
    </row>
    <row r="25" spans="1:8" ht="18" customHeight="1" x14ac:dyDescent="0.25">
      <c r="A25" s="233">
        <v>3231</v>
      </c>
      <c r="B25" s="234"/>
      <c r="C25" s="235"/>
      <c r="D25" s="113" t="s">
        <v>120</v>
      </c>
      <c r="E25" s="8"/>
      <c r="F25" s="8"/>
      <c r="G25" s="67">
        <v>933.04</v>
      </c>
      <c r="H25" s="149"/>
    </row>
    <row r="26" spans="1:8" ht="18" customHeight="1" x14ac:dyDescent="0.25">
      <c r="A26" s="233">
        <v>3232</v>
      </c>
      <c r="B26" s="234"/>
      <c r="C26" s="235"/>
      <c r="D26" s="113" t="s">
        <v>121</v>
      </c>
      <c r="E26" s="8"/>
      <c r="F26" s="8"/>
      <c r="G26" s="67">
        <v>17518.099999999999</v>
      </c>
      <c r="H26" s="149"/>
    </row>
    <row r="27" spans="1:8" ht="18" customHeight="1" x14ac:dyDescent="0.25">
      <c r="A27" s="233">
        <v>3234</v>
      </c>
      <c r="B27" s="234"/>
      <c r="C27" s="235"/>
      <c r="D27" s="113" t="s">
        <v>123</v>
      </c>
      <c r="E27" s="8"/>
      <c r="F27" s="8"/>
      <c r="G27" s="67">
        <v>1900.34</v>
      </c>
      <c r="H27" s="149"/>
    </row>
    <row r="28" spans="1:8" ht="18" customHeight="1" x14ac:dyDescent="0.25">
      <c r="A28" s="233">
        <v>3238</v>
      </c>
      <c r="B28" s="234"/>
      <c r="C28" s="235">
        <v>3238</v>
      </c>
      <c r="D28" s="113" t="s">
        <v>126</v>
      </c>
      <c r="E28" s="8"/>
      <c r="F28" s="8"/>
      <c r="G28" s="67">
        <v>702.51</v>
      </c>
      <c r="H28" s="149"/>
    </row>
    <row r="29" spans="1:8" ht="18" customHeight="1" x14ac:dyDescent="0.25">
      <c r="A29" s="233">
        <v>3239</v>
      </c>
      <c r="B29" s="234"/>
      <c r="C29" s="235"/>
      <c r="D29" s="113" t="s">
        <v>127</v>
      </c>
      <c r="E29" s="8"/>
      <c r="F29" s="8"/>
      <c r="G29" s="67">
        <v>62.5</v>
      </c>
      <c r="H29" s="149"/>
    </row>
    <row r="30" spans="1:8" s="62" customFormat="1" ht="23.25" customHeight="1" x14ac:dyDescent="0.25">
      <c r="A30" s="236">
        <v>329</v>
      </c>
      <c r="B30" s="237"/>
      <c r="C30" s="238"/>
      <c r="D30" s="151" t="s">
        <v>128</v>
      </c>
      <c r="E30" s="150">
        <v>2731.24</v>
      </c>
      <c r="F30" s="150"/>
      <c r="G30" s="69">
        <f>+G31+G32+G33+G34</f>
        <v>2428.6200000000003</v>
      </c>
      <c r="H30" s="149">
        <f t="shared" si="1"/>
        <v>88.920050965861677</v>
      </c>
    </row>
    <row r="31" spans="1:8" ht="18" customHeight="1" x14ac:dyDescent="0.25">
      <c r="A31" s="233">
        <v>3292</v>
      </c>
      <c r="B31" s="234"/>
      <c r="C31" s="235"/>
      <c r="D31" s="113" t="s">
        <v>129</v>
      </c>
      <c r="E31" s="8"/>
      <c r="F31" s="8"/>
      <c r="G31" s="67">
        <v>2118.34</v>
      </c>
      <c r="H31" s="149"/>
    </row>
    <row r="32" spans="1:8" ht="18" customHeight="1" x14ac:dyDescent="0.25">
      <c r="A32" s="233">
        <v>3293</v>
      </c>
      <c r="B32" s="234"/>
      <c r="C32" s="235"/>
      <c r="D32" s="146" t="s">
        <v>130</v>
      </c>
      <c r="E32" s="8"/>
      <c r="F32" s="8"/>
      <c r="G32" s="67">
        <v>87.83</v>
      </c>
      <c r="H32" s="149"/>
    </row>
    <row r="33" spans="1:8" ht="18" customHeight="1" x14ac:dyDescent="0.25">
      <c r="A33" s="233">
        <v>3294</v>
      </c>
      <c r="B33" s="234"/>
      <c r="C33" s="235"/>
      <c r="D33" s="146" t="s">
        <v>131</v>
      </c>
      <c r="E33" s="8"/>
      <c r="F33" s="8"/>
      <c r="G33" s="67">
        <v>108.09</v>
      </c>
      <c r="H33" s="149"/>
    </row>
    <row r="34" spans="1:8" ht="27" customHeight="1" x14ac:dyDescent="0.25">
      <c r="A34" s="233">
        <v>3299</v>
      </c>
      <c r="B34" s="234"/>
      <c r="C34" s="235">
        <v>3299</v>
      </c>
      <c r="D34" s="146" t="s">
        <v>128</v>
      </c>
      <c r="E34" s="8"/>
      <c r="F34" s="8"/>
      <c r="G34" s="67">
        <v>114.36</v>
      </c>
      <c r="H34" s="149"/>
    </row>
    <row r="35" spans="1:8" s="62" customFormat="1" ht="18" customHeight="1" x14ac:dyDescent="0.25">
      <c r="A35" s="152">
        <v>34</v>
      </c>
      <c r="B35" s="153"/>
      <c r="C35" s="154"/>
      <c r="D35" s="151" t="s">
        <v>133</v>
      </c>
      <c r="E35" s="150">
        <f>+E36</f>
        <v>605.17999999999995</v>
      </c>
      <c r="F35" s="150"/>
      <c r="G35" s="69">
        <f>+G36</f>
        <v>577.84</v>
      </c>
      <c r="H35" s="149">
        <f t="shared" si="1"/>
        <v>95.482335833966772</v>
      </c>
    </row>
    <row r="36" spans="1:8" s="62" customFormat="1" ht="18" customHeight="1" x14ac:dyDescent="0.25">
      <c r="A36" s="237">
        <v>343</v>
      </c>
      <c r="B36" s="237"/>
      <c r="C36" s="238"/>
      <c r="D36" s="151" t="s">
        <v>134</v>
      </c>
      <c r="E36" s="150">
        <v>605.17999999999995</v>
      </c>
      <c r="F36" s="150"/>
      <c r="G36" s="69">
        <f>+G37</f>
        <v>577.84</v>
      </c>
      <c r="H36" s="149">
        <f t="shared" si="1"/>
        <v>95.482335833966772</v>
      </c>
    </row>
    <row r="37" spans="1:8" ht="18" customHeight="1" x14ac:dyDescent="0.25">
      <c r="A37" s="233">
        <v>3431</v>
      </c>
      <c r="B37" s="234"/>
      <c r="C37" s="235"/>
      <c r="D37" s="113" t="s">
        <v>210</v>
      </c>
      <c r="E37" s="8"/>
      <c r="F37" s="8"/>
      <c r="G37" s="67">
        <v>577.84</v>
      </c>
      <c r="H37" s="149"/>
    </row>
    <row r="38" spans="1:8" s="62" customFormat="1" ht="30" customHeight="1" x14ac:dyDescent="0.25">
      <c r="A38" s="257">
        <v>4</v>
      </c>
      <c r="B38" s="258"/>
      <c r="C38" s="259"/>
      <c r="D38" s="147" t="s">
        <v>172</v>
      </c>
      <c r="E38" s="150">
        <f>+E39</f>
        <v>0</v>
      </c>
      <c r="F38" s="150"/>
      <c r="G38" s="69">
        <f>+G39</f>
        <v>1077.48</v>
      </c>
      <c r="H38" s="149" t="e">
        <f t="shared" si="1"/>
        <v>#DIV/0!</v>
      </c>
    </row>
    <row r="39" spans="1:8" s="62" customFormat="1" ht="30" customHeight="1" x14ac:dyDescent="0.25">
      <c r="A39" s="236">
        <v>41</v>
      </c>
      <c r="B39" s="237"/>
      <c r="C39" s="238"/>
      <c r="D39" s="151" t="s">
        <v>173</v>
      </c>
      <c r="E39" s="150"/>
      <c r="F39" s="150"/>
      <c r="G39" s="69">
        <f>+G40</f>
        <v>1077.48</v>
      </c>
      <c r="H39" s="149" t="e">
        <f t="shared" si="1"/>
        <v>#DIV/0!</v>
      </c>
    </row>
    <row r="40" spans="1:8" s="62" customFormat="1" ht="30" customHeight="1" x14ac:dyDescent="0.25">
      <c r="A40" s="168"/>
      <c r="B40" s="169">
        <v>411</v>
      </c>
      <c r="C40" s="170"/>
      <c r="D40" s="174" t="s">
        <v>49</v>
      </c>
      <c r="E40" s="150"/>
      <c r="F40" s="150"/>
      <c r="G40" s="69">
        <f>+G41</f>
        <v>1077.48</v>
      </c>
      <c r="H40" s="149" t="e">
        <f t="shared" si="1"/>
        <v>#DIV/0!</v>
      </c>
    </row>
    <row r="41" spans="1:8" s="62" customFormat="1" ht="30" customHeight="1" x14ac:dyDescent="0.25">
      <c r="A41" s="168"/>
      <c r="B41" s="169"/>
      <c r="C41" s="170">
        <v>4111</v>
      </c>
      <c r="D41" s="174" t="s">
        <v>50</v>
      </c>
      <c r="E41" s="150"/>
      <c r="F41" s="150"/>
      <c r="G41" s="69">
        <v>1077.48</v>
      </c>
      <c r="H41" s="149" t="e">
        <f t="shared" si="1"/>
        <v>#DIV/0!</v>
      </c>
    </row>
    <row r="42" spans="1:8" ht="30" customHeight="1" x14ac:dyDescent="0.25">
      <c r="A42" s="293" t="s">
        <v>174</v>
      </c>
      <c r="B42" s="294"/>
      <c r="C42" s="295"/>
      <c r="D42" s="117" t="s">
        <v>175</v>
      </c>
      <c r="E42" s="118">
        <f>+E43+E138+E145+E152+E159</f>
        <v>177047.52999999997</v>
      </c>
      <c r="F42" s="118"/>
      <c r="G42" s="119">
        <f>+G43+G138+G145+G152+G159</f>
        <v>139005.18000000002</v>
      </c>
      <c r="H42" s="119">
        <f t="shared" si="1"/>
        <v>78.51291684216099</v>
      </c>
    </row>
    <row r="43" spans="1:8" ht="30" customHeight="1" x14ac:dyDescent="0.25">
      <c r="A43" s="251" t="s">
        <v>176</v>
      </c>
      <c r="B43" s="252"/>
      <c r="C43" s="253"/>
      <c r="D43" s="120" t="s">
        <v>177</v>
      </c>
      <c r="E43" s="121">
        <f>+E44+E88+E99+E107+E123</f>
        <v>117147.52999999998</v>
      </c>
      <c r="F43" s="121"/>
      <c r="G43" s="122">
        <f>+G44+G88+G99+G107+G123</f>
        <v>88658.07</v>
      </c>
      <c r="H43" s="122">
        <f t="shared" si="1"/>
        <v>75.680699371126323</v>
      </c>
    </row>
    <row r="44" spans="1:8" ht="30" customHeight="1" x14ac:dyDescent="0.25">
      <c r="A44" s="254" t="s">
        <v>170</v>
      </c>
      <c r="B44" s="255"/>
      <c r="C44" s="256"/>
      <c r="D44" s="123" t="s">
        <v>171</v>
      </c>
      <c r="E44" s="124">
        <f>+E45+E86</f>
        <v>101947.52999999998</v>
      </c>
      <c r="F44" s="124"/>
      <c r="G44" s="125">
        <f t="shared" ref="G44" si="2">+G45</f>
        <v>73312.7</v>
      </c>
      <c r="H44" s="125">
        <f t="shared" si="1"/>
        <v>71.91218855424944</v>
      </c>
    </row>
    <row r="45" spans="1:8" s="62" customFormat="1" ht="30" customHeight="1" x14ac:dyDescent="0.25">
      <c r="A45" s="245">
        <v>3</v>
      </c>
      <c r="B45" s="246"/>
      <c r="C45" s="247"/>
      <c r="D45" s="151" t="s">
        <v>4</v>
      </c>
      <c r="E45" s="150">
        <f>+E46+E55+E83+E80</f>
        <v>90820.689999999988</v>
      </c>
      <c r="F45" s="150"/>
      <c r="G45" s="69">
        <f>+G46+G55+G83+G80</f>
        <v>73312.7</v>
      </c>
      <c r="H45" s="69">
        <f t="shared" si="1"/>
        <v>80.722465332513991</v>
      </c>
    </row>
    <row r="46" spans="1:8" s="62" customFormat="1" x14ac:dyDescent="0.25">
      <c r="A46" s="248">
        <v>31</v>
      </c>
      <c r="B46" s="249"/>
      <c r="C46" s="250"/>
      <c r="D46" s="151" t="s">
        <v>5</v>
      </c>
      <c r="E46" s="150">
        <f>+E47+E51+E53</f>
        <v>28700</v>
      </c>
      <c r="F46" s="150"/>
      <c r="G46" s="69">
        <f>+G47+G51+G53</f>
        <v>27661.109999999997</v>
      </c>
      <c r="H46" s="69">
        <f t="shared" si="1"/>
        <v>96.380174216027854</v>
      </c>
    </row>
    <row r="47" spans="1:8" s="62" customFormat="1" x14ac:dyDescent="0.25">
      <c r="A47" s="236">
        <v>311</v>
      </c>
      <c r="B47" s="237"/>
      <c r="C47" s="238"/>
      <c r="D47" s="151" t="s">
        <v>208</v>
      </c>
      <c r="E47" s="150">
        <v>21500</v>
      </c>
      <c r="F47" s="150"/>
      <c r="G47" s="69">
        <f>+G48+G49+G50</f>
        <v>21799.23</v>
      </c>
      <c r="H47" s="69">
        <f t="shared" si="1"/>
        <v>101.39176744186047</v>
      </c>
    </row>
    <row r="48" spans="1:8" x14ac:dyDescent="0.25">
      <c r="A48" s="233">
        <v>3111</v>
      </c>
      <c r="B48" s="234"/>
      <c r="C48" s="235"/>
      <c r="D48" s="113" t="s">
        <v>47</v>
      </c>
      <c r="E48" s="8"/>
      <c r="F48" s="8"/>
      <c r="G48" s="67">
        <v>20247.509999999998</v>
      </c>
      <c r="H48" s="69"/>
    </row>
    <row r="49" spans="1:8" x14ac:dyDescent="0.25">
      <c r="A49" s="233">
        <v>3113</v>
      </c>
      <c r="B49" s="234"/>
      <c r="C49" s="235"/>
      <c r="D49" s="113" t="s">
        <v>103</v>
      </c>
      <c r="E49" s="8"/>
      <c r="F49" s="8"/>
      <c r="G49" s="67"/>
      <c r="H49" s="69"/>
    </row>
    <row r="50" spans="1:8" x14ac:dyDescent="0.25">
      <c r="A50" s="233">
        <v>3114</v>
      </c>
      <c r="B50" s="234"/>
      <c r="C50" s="235"/>
      <c r="D50" s="113" t="s">
        <v>104</v>
      </c>
      <c r="E50" s="8"/>
      <c r="F50" s="8"/>
      <c r="G50" s="67">
        <v>1551.72</v>
      </c>
      <c r="H50" s="69"/>
    </row>
    <row r="51" spans="1:8" s="62" customFormat="1" x14ac:dyDescent="0.25">
      <c r="A51" s="236">
        <v>312</v>
      </c>
      <c r="B51" s="237"/>
      <c r="C51" s="238"/>
      <c r="D51" s="151" t="s">
        <v>105</v>
      </c>
      <c r="E51" s="150">
        <v>3600</v>
      </c>
      <c r="F51" s="150"/>
      <c r="G51" s="69">
        <f>+G52</f>
        <v>2264.989999999998</v>
      </c>
      <c r="H51" s="69">
        <f t="shared" si="1"/>
        <v>62.916388888888832</v>
      </c>
    </row>
    <row r="52" spans="1:8" x14ac:dyDescent="0.25">
      <c r="A52" s="233">
        <v>3121</v>
      </c>
      <c r="B52" s="234"/>
      <c r="C52" s="235"/>
      <c r="D52" s="113" t="s">
        <v>105</v>
      </c>
      <c r="E52" s="8"/>
      <c r="F52" s="8"/>
      <c r="G52" s="67">
        <f>38862.52-36597.53</f>
        <v>2264.989999999998</v>
      </c>
      <c r="H52" s="69"/>
    </row>
    <row r="53" spans="1:8" s="62" customFormat="1" x14ac:dyDescent="0.25">
      <c r="A53" s="236">
        <v>313</v>
      </c>
      <c r="B53" s="237"/>
      <c r="C53" s="238"/>
      <c r="D53" s="151" t="s">
        <v>106</v>
      </c>
      <c r="E53" s="150">
        <v>3600</v>
      </c>
      <c r="F53" s="150"/>
      <c r="G53" s="69">
        <f>+G54</f>
        <v>3596.89</v>
      </c>
      <c r="H53" s="69">
        <f t="shared" si="1"/>
        <v>99.913611111111109</v>
      </c>
    </row>
    <row r="54" spans="1:8" x14ac:dyDescent="0.25">
      <c r="A54" s="233">
        <v>3132</v>
      </c>
      <c r="B54" s="234"/>
      <c r="C54" s="235"/>
      <c r="D54" s="113" t="s">
        <v>107</v>
      </c>
      <c r="E54" s="8"/>
      <c r="F54" s="8"/>
      <c r="G54" s="67">
        <v>3596.89</v>
      </c>
      <c r="H54" s="69"/>
    </row>
    <row r="55" spans="1:8" s="62" customFormat="1" x14ac:dyDescent="0.25">
      <c r="A55" s="248">
        <v>32</v>
      </c>
      <c r="B55" s="249"/>
      <c r="C55" s="250"/>
      <c r="D55" s="151" t="s">
        <v>16</v>
      </c>
      <c r="E55" s="150">
        <f>+E56+E61+E67+E75</f>
        <v>56249.49</v>
      </c>
      <c r="F55" s="150"/>
      <c r="G55" s="69">
        <f>+G56+G61+G67+G75</f>
        <v>42505.270000000004</v>
      </c>
      <c r="H55" s="69">
        <f t="shared" si="1"/>
        <v>75.565609572637911</v>
      </c>
    </row>
    <row r="56" spans="1:8" s="62" customFormat="1" x14ac:dyDescent="0.25">
      <c r="A56" s="236">
        <v>321</v>
      </c>
      <c r="B56" s="237"/>
      <c r="C56" s="238"/>
      <c r="D56" s="151" t="s">
        <v>48</v>
      </c>
      <c r="E56" s="150">
        <v>1080</v>
      </c>
      <c r="F56" s="150"/>
      <c r="G56" s="69">
        <f>+G58+G57+G59+G60</f>
        <v>992.13</v>
      </c>
      <c r="H56" s="69">
        <f t="shared" si="1"/>
        <v>91.863888888888894</v>
      </c>
    </row>
    <row r="57" spans="1:8" x14ac:dyDescent="0.25">
      <c r="A57" s="233">
        <v>3211</v>
      </c>
      <c r="B57" s="234"/>
      <c r="C57" s="235"/>
      <c r="D57" s="113" t="s">
        <v>109</v>
      </c>
      <c r="E57" s="8"/>
      <c r="F57" s="8"/>
      <c r="G57" s="67"/>
      <c r="H57" s="69"/>
    </row>
    <row r="58" spans="1:8" ht="25.5" x14ac:dyDescent="0.25">
      <c r="A58" s="233">
        <v>3212</v>
      </c>
      <c r="B58" s="234"/>
      <c r="C58" s="235"/>
      <c r="D58" s="113" t="s">
        <v>110</v>
      </c>
      <c r="E58" s="8"/>
      <c r="F58" s="8"/>
      <c r="G58" s="67">
        <v>912.13</v>
      </c>
      <c r="H58" s="69"/>
    </row>
    <row r="59" spans="1:8" x14ac:dyDescent="0.25">
      <c r="A59" s="233">
        <v>3213</v>
      </c>
      <c r="B59" s="234"/>
      <c r="C59" s="235"/>
      <c r="D59" s="113" t="s">
        <v>111</v>
      </c>
      <c r="E59" s="8"/>
      <c r="F59" s="8"/>
      <c r="G59" s="77">
        <v>80</v>
      </c>
      <c r="H59" s="69"/>
    </row>
    <row r="60" spans="1:8" ht="25.5" x14ac:dyDescent="0.25">
      <c r="A60" s="233">
        <v>3214</v>
      </c>
      <c r="B60" s="234"/>
      <c r="C60" s="235"/>
      <c r="D60" s="113" t="s">
        <v>112</v>
      </c>
      <c r="E60" s="8"/>
      <c r="F60" s="8"/>
      <c r="G60" s="77"/>
      <c r="H60" s="69"/>
    </row>
    <row r="61" spans="1:8" s="62" customFormat="1" x14ac:dyDescent="0.25">
      <c r="A61" s="236">
        <v>322</v>
      </c>
      <c r="B61" s="237"/>
      <c r="C61" s="238"/>
      <c r="D61" s="151" t="s">
        <v>113</v>
      </c>
      <c r="E61" s="150">
        <v>16601.080000000002</v>
      </c>
      <c r="F61" s="150"/>
      <c r="G61" s="69">
        <f>SUM(G62:G66)</f>
        <v>7449.37</v>
      </c>
      <c r="H61" s="69">
        <f t="shared" si="1"/>
        <v>44.872803456160675</v>
      </c>
    </row>
    <row r="62" spans="1:8" ht="25.5" x14ac:dyDescent="0.25">
      <c r="A62" s="233">
        <v>3221</v>
      </c>
      <c r="B62" s="234"/>
      <c r="C62" s="235"/>
      <c r="D62" s="113" t="s">
        <v>114</v>
      </c>
      <c r="E62" s="8"/>
      <c r="F62" s="8"/>
      <c r="G62" s="67">
        <v>9.56</v>
      </c>
      <c r="H62" s="69"/>
    </row>
    <row r="63" spans="1:8" x14ac:dyDescent="0.25">
      <c r="A63" s="233">
        <v>3223</v>
      </c>
      <c r="B63" s="234"/>
      <c r="C63" s="235"/>
      <c r="D63" s="113" t="s">
        <v>115</v>
      </c>
      <c r="E63" s="8"/>
      <c r="F63" s="8"/>
      <c r="G63" s="67">
        <v>7193.03</v>
      </c>
      <c r="H63" s="69"/>
    </row>
    <row r="64" spans="1:8" ht="25.5" x14ac:dyDescent="0.25">
      <c r="A64" s="233">
        <v>3224</v>
      </c>
      <c r="B64" s="234"/>
      <c r="C64" s="235"/>
      <c r="D64" s="113" t="s">
        <v>116</v>
      </c>
      <c r="E64" s="8"/>
      <c r="F64" s="8"/>
      <c r="G64" s="67">
        <v>232.38</v>
      </c>
      <c r="H64" s="69"/>
    </row>
    <row r="65" spans="1:8" x14ac:dyDescent="0.25">
      <c r="A65" s="233">
        <v>3225</v>
      </c>
      <c r="B65" s="234"/>
      <c r="C65" s="235"/>
      <c r="D65" s="113" t="s">
        <v>117</v>
      </c>
      <c r="E65" s="8"/>
      <c r="F65" s="8"/>
      <c r="G65" s="67"/>
      <c r="H65" s="69"/>
    </row>
    <row r="66" spans="1:8" ht="25.5" x14ac:dyDescent="0.25">
      <c r="A66" s="171"/>
      <c r="B66" s="172"/>
      <c r="C66" s="173">
        <v>3227</v>
      </c>
      <c r="D66" s="113" t="s">
        <v>118</v>
      </c>
      <c r="E66" s="8"/>
      <c r="F66" s="8"/>
      <c r="G66" s="67">
        <v>14.4</v>
      </c>
      <c r="H66" s="69"/>
    </row>
    <row r="67" spans="1:8" s="62" customFormat="1" x14ac:dyDescent="0.25">
      <c r="A67" s="236">
        <v>323</v>
      </c>
      <c r="B67" s="237"/>
      <c r="C67" s="238"/>
      <c r="D67" s="151" t="s">
        <v>119</v>
      </c>
      <c r="E67" s="150">
        <v>35646.03</v>
      </c>
      <c r="F67" s="150"/>
      <c r="G67" s="69">
        <f>SUM(G68:G74)</f>
        <v>31867.810000000005</v>
      </c>
      <c r="H67" s="69">
        <f t="shared" si="1"/>
        <v>89.400727093592209</v>
      </c>
    </row>
    <row r="68" spans="1:8" x14ac:dyDescent="0.25">
      <c r="A68" s="233">
        <v>3231</v>
      </c>
      <c r="B68" s="234"/>
      <c r="C68" s="235"/>
      <c r="D68" s="113" t="s">
        <v>120</v>
      </c>
      <c r="E68" s="8"/>
      <c r="F68" s="8"/>
      <c r="G68" s="67">
        <v>19774.060000000001</v>
      </c>
      <c r="H68" s="69"/>
    </row>
    <row r="69" spans="1:8" x14ac:dyDescent="0.25">
      <c r="A69" s="233">
        <v>3232</v>
      </c>
      <c r="B69" s="234"/>
      <c r="C69" s="235"/>
      <c r="D69" s="113" t="s">
        <v>121</v>
      </c>
      <c r="E69" s="8"/>
      <c r="F69" s="8"/>
      <c r="G69" s="67">
        <v>3654.31</v>
      </c>
      <c r="H69" s="69"/>
    </row>
    <row r="70" spans="1:8" x14ac:dyDescent="0.25">
      <c r="A70" s="233">
        <v>3234</v>
      </c>
      <c r="B70" s="234"/>
      <c r="C70" s="235"/>
      <c r="D70" s="113" t="s">
        <v>123</v>
      </c>
      <c r="E70" s="8"/>
      <c r="F70" s="8"/>
      <c r="G70" s="67">
        <v>1895.68</v>
      </c>
      <c r="H70" s="69"/>
    </row>
    <row r="71" spans="1:8" x14ac:dyDescent="0.25">
      <c r="A71" s="233">
        <v>3235</v>
      </c>
      <c r="B71" s="234"/>
      <c r="C71" s="235"/>
      <c r="D71" s="113" t="s">
        <v>124</v>
      </c>
      <c r="E71" s="8"/>
      <c r="F71" s="8"/>
      <c r="G71" s="67">
        <v>5016</v>
      </c>
      <c r="H71" s="69"/>
    </row>
    <row r="72" spans="1:8" x14ac:dyDescent="0.25">
      <c r="A72" s="233">
        <v>3238</v>
      </c>
      <c r="B72" s="234"/>
      <c r="C72" s="235"/>
      <c r="D72" s="113" t="s">
        <v>126</v>
      </c>
      <c r="E72" s="8"/>
      <c r="F72" s="8"/>
      <c r="G72" s="67">
        <v>1133.45</v>
      </c>
      <c r="H72" s="69"/>
    </row>
    <row r="73" spans="1:8" x14ac:dyDescent="0.25">
      <c r="A73" s="171"/>
      <c r="B73" s="172"/>
      <c r="C73" s="173">
        <v>3237</v>
      </c>
      <c r="D73" s="113" t="s">
        <v>225</v>
      </c>
      <c r="E73" s="8"/>
      <c r="F73" s="8"/>
      <c r="G73" s="67">
        <v>331.81</v>
      </c>
      <c r="H73" s="69"/>
    </row>
    <row r="74" spans="1:8" x14ac:dyDescent="0.25">
      <c r="A74" s="233">
        <v>3239</v>
      </c>
      <c r="B74" s="234"/>
      <c r="C74" s="235"/>
      <c r="D74" s="113" t="s">
        <v>127</v>
      </c>
      <c r="E74" s="8"/>
      <c r="F74" s="8"/>
      <c r="G74" s="67">
        <v>62.5</v>
      </c>
      <c r="H74" s="69"/>
    </row>
    <row r="75" spans="1:8" s="62" customFormat="1" ht="25.5" x14ac:dyDescent="0.25">
      <c r="A75" s="236">
        <v>329</v>
      </c>
      <c r="B75" s="237"/>
      <c r="C75" s="238"/>
      <c r="D75" s="151" t="s">
        <v>128</v>
      </c>
      <c r="E75" s="150">
        <v>2922.38</v>
      </c>
      <c r="F75" s="150"/>
      <c r="G75" s="69">
        <f>SUM(G76:G79)</f>
        <v>2195.96</v>
      </c>
      <c r="H75" s="69">
        <f t="shared" si="1"/>
        <v>75.142863008917388</v>
      </c>
    </row>
    <row r="76" spans="1:8" x14ac:dyDescent="0.25">
      <c r="A76" s="233">
        <v>3292</v>
      </c>
      <c r="B76" s="234"/>
      <c r="C76" s="235"/>
      <c r="D76" s="113" t="s">
        <v>129</v>
      </c>
      <c r="E76" s="8"/>
      <c r="F76" s="8"/>
      <c r="G76" s="67">
        <v>605.23</v>
      </c>
      <c r="H76" s="69"/>
    </row>
    <row r="77" spans="1:8" x14ac:dyDescent="0.25">
      <c r="A77" s="233">
        <v>3293</v>
      </c>
      <c r="B77" s="234"/>
      <c r="C77" s="235"/>
      <c r="D77" s="146" t="s">
        <v>130</v>
      </c>
      <c r="E77" s="8"/>
      <c r="F77" s="8"/>
      <c r="G77" s="67">
        <v>867</v>
      </c>
      <c r="H77" s="69"/>
    </row>
    <row r="78" spans="1:8" x14ac:dyDescent="0.25">
      <c r="A78" s="233">
        <v>3294</v>
      </c>
      <c r="B78" s="234"/>
      <c r="C78" s="235"/>
      <c r="D78" s="146" t="s">
        <v>131</v>
      </c>
      <c r="E78" s="8"/>
      <c r="F78" s="8"/>
      <c r="G78" s="67">
        <v>55</v>
      </c>
      <c r="H78" s="69"/>
    </row>
    <row r="79" spans="1:8" ht="24" x14ac:dyDescent="0.25">
      <c r="A79" s="233">
        <v>3299</v>
      </c>
      <c r="B79" s="234"/>
      <c r="C79" s="235"/>
      <c r="D79" s="146" t="s">
        <v>128</v>
      </c>
      <c r="E79" s="8"/>
      <c r="F79" s="8"/>
      <c r="G79" s="67">
        <v>668.73</v>
      </c>
      <c r="H79" s="69"/>
    </row>
    <row r="80" spans="1:8" s="62" customFormat="1" x14ac:dyDescent="0.25">
      <c r="A80" s="152">
        <v>34</v>
      </c>
      <c r="B80" s="153"/>
      <c r="C80" s="154"/>
      <c r="D80" s="151" t="s">
        <v>133</v>
      </c>
      <c r="E80" s="150">
        <f>+E81</f>
        <v>371.2</v>
      </c>
      <c r="F80" s="150"/>
      <c r="G80" s="69">
        <f>+G81</f>
        <v>335.14</v>
      </c>
      <c r="H80" s="69">
        <f t="shared" si="1"/>
        <v>90.285560344827587</v>
      </c>
    </row>
    <row r="81" spans="1:8" s="62" customFormat="1" x14ac:dyDescent="0.25">
      <c r="A81" s="236">
        <v>343</v>
      </c>
      <c r="B81" s="237"/>
      <c r="C81" s="238"/>
      <c r="D81" s="151" t="s">
        <v>134</v>
      </c>
      <c r="E81" s="150">
        <v>371.2</v>
      </c>
      <c r="F81" s="150"/>
      <c r="G81" s="69">
        <f>+G82</f>
        <v>335.14</v>
      </c>
      <c r="H81" s="69">
        <f t="shared" si="1"/>
        <v>90.285560344827587</v>
      </c>
    </row>
    <row r="82" spans="1:8" x14ac:dyDescent="0.25">
      <c r="A82" s="233">
        <v>3431</v>
      </c>
      <c r="B82" s="234"/>
      <c r="C82" s="235"/>
      <c r="D82" s="113" t="s">
        <v>210</v>
      </c>
      <c r="E82" s="8"/>
      <c r="F82" s="8"/>
      <c r="G82" s="67">
        <v>335.14</v>
      </c>
      <c r="H82" s="69"/>
    </row>
    <row r="83" spans="1:8" s="62" customFormat="1" ht="38.25" x14ac:dyDescent="0.25">
      <c r="A83" s="152">
        <v>37</v>
      </c>
      <c r="B83" s="153"/>
      <c r="C83" s="154"/>
      <c r="D83" s="151" t="s">
        <v>178</v>
      </c>
      <c r="E83" s="150">
        <f>+E84</f>
        <v>5500</v>
      </c>
      <c r="F83" s="150"/>
      <c r="G83" s="69">
        <f>+G84</f>
        <v>2811.18</v>
      </c>
      <c r="H83" s="69">
        <f t="shared" si="1"/>
        <v>51.112363636363632</v>
      </c>
    </row>
    <row r="84" spans="1:8" s="62" customFormat="1" ht="25.5" x14ac:dyDescent="0.25">
      <c r="A84" s="114">
        <v>372</v>
      </c>
      <c r="B84" s="115"/>
      <c r="C84" s="116"/>
      <c r="D84" s="113" t="s">
        <v>137</v>
      </c>
      <c r="E84" s="150">
        <v>5500</v>
      </c>
      <c r="F84" s="150"/>
      <c r="G84" s="69">
        <f>+G85</f>
        <v>2811.18</v>
      </c>
      <c r="H84" s="69">
        <f t="shared" si="1"/>
        <v>51.112363636363632</v>
      </c>
    </row>
    <row r="85" spans="1:8" s="62" customFormat="1" x14ac:dyDescent="0.25">
      <c r="A85" s="114">
        <v>3722</v>
      </c>
      <c r="B85" s="115"/>
      <c r="C85" s="116"/>
      <c r="D85" s="113" t="s">
        <v>136</v>
      </c>
      <c r="E85" s="150"/>
      <c r="F85" s="150"/>
      <c r="G85" s="67">
        <v>2811.18</v>
      </c>
      <c r="H85" s="69"/>
    </row>
    <row r="86" spans="1:8" s="62" customFormat="1" ht="30" customHeight="1" x14ac:dyDescent="0.25">
      <c r="A86" s="257">
        <v>4</v>
      </c>
      <c r="B86" s="258"/>
      <c r="C86" s="259"/>
      <c r="D86" s="164" t="s">
        <v>172</v>
      </c>
      <c r="E86" s="150">
        <f>+E87</f>
        <v>11126.84</v>
      </c>
      <c r="F86" s="150"/>
      <c r="G86" s="69">
        <f>+G87</f>
        <v>0</v>
      </c>
      <c r="H86" s="69">
        <f t="shared" si="1"/>
        <v>0</v>
      </c>
    </row>
    <row r="87" spans="1:8" s="62" customFormat="1" ht="30" customHeight="1" x14ac:dyDescent="0.25">
      <c r="A87" s="236">
        <v>41</v>
      </c>
      <c r="B87" s="237"/>
      <c r="C87" s="238"/>
      <c r="D87" s="160" t="s">
        <v>173</v>
      </c>
      <c r="E87" s="150">
        <v>11126.84</v>
      </c>
      <c r="F87" s="150"/>
      <c r="G87" s="69"/>
      <c r="H87" s="69">
        <f t="shared" si="1"/>
        <v>0</v>
      </c>
    </row>
    <row r="88" spans="1:8" x14ac:dyDescent="0.25">
      <c r="A88" s="254" t="s">
        <v>179</v>
      </c>
      <c r="B88" s="255"/>
      <c r="C88" s="256"/>
      <c r="D88" s="123" t="s">
        <v>180</v>
      </c>
      <c r="E88" s="124">
        <f>+E89</f>
        <v>8500</v>
      </c>
      <c r="F88" s="124"/>
      <c r="G88" s="125">
        <f t="shared" ref="G88" si="3">+G89</f>
        <v>9753.36</v>
      </c>
      <c r="H88" s="125">
        <f t="shared" si="1"/>
        <v>114.74541176470589</v>
      </c>
    </row>
    <row r="89" spans="1:8" s="62" customFormat="1" ht="21" customHeight="1" x14ac:dyDescent="0.25">
      <c r="A89" s="245">
        <v>3</v>
      </c>
      <c r="B89" s="246"/>
      <c r="C89" s="247"/>
      <c r="D89" s="151" t="s">
        <v>4</v>
      </c>
      <c r="E89" s="150">
        <f>+E90+E96</f>
        <v>8500</v>
      </c>
      <c r="F89" s="150"/>
      <c r="G89" s="69">
        <f>+G90+G96+G93</f>
        <v>9753.36</v>
      </c>
      <c r="H89" s="69">
        <f t="shared" si="1"/>
        <v>114.74541176470589</v>
      </c>
    </row>
    <row r="90" spans="1:8" s="62" customFormat="1" x14ac:dyDescent="0.25">
      <c r="A90" s="248">
        <v>31</v>
      </c>
      <c r="B90" s="249"/>
      <c r="C90" s="250"/>
      <c r="D90" s="151" t="s">
        <v>5</v>
      </c>
      <c r="E90" s="150">
        <f>+E91</f>
        <v>3000</v>
      </c>
      <c r="F90" s="150"/>
      <c r="G90" s="69">
        <f>+G91</f>
        <v>4130.93</v>
      </c>
      <c r="H90" s="69">
        <f t="shared" si="1"/>
        <v>137.69766666666666</v>
      </c>
    </row>
    <row r="91" spans="1:8" s="62" customFormat="1" x14ac:dyDescent="0.25">
      <c r="A91" s="236">
        <v>312</v>
      </c>
      <c r="B91" s="237"/>
      <c r="C91" s="238"/>
      <c r="D91" s="151" t="s">
        <v>105</v>
      </c>
      <c r="E91" s="150">
        <v>3000</v>
      </c>
      <c r="F91" s="150"/>
      <c r="G91" s="69">
        <f>+G92</f>
        <v>4130.93</v>
      </c>
      <c r="H91" s="69">
        <f t="shared" si="1"/>
        <v>137.69766666666666</v>
      </c>
    </row>
    <row r="92" spans="1:8" x14ac:dyDescent="0.25">
      <c r="A92" s="233">
        <v>3121</v>
      </c>
      <c r="B92" s="234"/>
      <c r="C92" s="235"/>
      <c r="D92" s="113" t="s">
        <v>105</v>
      </c>
      <c r="E92" s="8"/>
      <c r="F92" s="8"/>
      <c r="G92" s="67">
        <v>4130.93</v>
      </c>
      <c r="H92" s="69"/>
    </row>
    <row r="93" spans="1:8" s="62" customFormat="1" x14ac:dyDescent="0.25">
      <c r="A93" s="248">
        <v>32</v>
      </c>
      <c r="B93" s="249"/>
      <c r="C93" s="250"/>
      <c r="D93" s="174" t="s">
        <v>16</v>
      </c>
      <c r="E93" s="150">
        <f>+E94+E99+E105+E112</f>
        <v>4400</v>
      </c>
      <c r="F93" s="150"/>
      <c r="G93" s="69">
        <f>+G94</f>
        <v>353.76</v>
      </c>
      <c r="H93" s="69">
        <f t="shared" si="1"/>
        <v>8.0399999999999991</v>
      </c>
    </row>
    <row r="94" spans="1:8" s="62" customFormat="1" x14ac:dyDescent="0.25">
      <c r="A94" s="236">
        <v>323</v>
      </c>
      <c r="B94" s="237"/>
      <c r="C94" s="238"/>
      <c r="D94" s="174" t="s">
        <v>119</v>
      </c>
      <c r="E94" s="150">
        <v>1500</v>
      </c>
      <c r="F94" s="150"/>
      <c r="G94" s="69">
        <f>+G95</f>
        <v>353.76</v>
      </c>
      <c r="H94" s="69">
        <f t="shared" si="1"/>
        <v>23.584</v>
      </c>
    </row>
    <row r="95" spans="1:8" x14ac:dyDescent="0.25">
      <c r="A95" s="171"/>
      <c r="B95" s="172"/>
      <c r="C95" s="173">
        <v>3231</v>
      </c>
      <c r="D95" s="113" t="s">
        <v>120</v>
      </c>
      <c r="E95" s="8"/>
      <c r="F95" s="8"/>
      <c r="G95" s="67">
        <v>353.76</v>
      </c>
      <c r="H95" s="69"/>
    </row>
    <row r="96" spans="1:8" s="62" customFormat="1" ht="24.75" customHeight="1" x14ac:dyDescent="0.25">
      <c r="A96" s="152">
        <v>37</v>
      </c>
      <c r="B96" s="153"/>
      <c r="C96" s="154"/>
      <c r="D96" s="151" t="s">
        <v>178</v>
      </c>
      <c r="E96" s="150">
        <f>+E97</f>
        <v>5500</v>
      </c>
      <c r="F96" s="150"/>
      <c r="G96" s="69">
        <f>+G97</f>
        <v>5268.67</v>
      </c>
      <c r="H96" s="69">
        <f t="shared" si="1"/>
        <v>95.793999999999997</v>
      </c>
    </row>
    <row r="97" spans="1:8" s="62" customFormat="1" ht="24.75" customHeight="1" x14ac:dyDescent="0.25">
      <c r="A97" s="236">
        <v>372</v>
      </c>
      <c r="B97" s="237"/>
      <c r="C97" s="238"/>
      <c r="D97" s="151" t="s">
        <v>137</v>
      </c>
      <c r="E97" s="150">
        <v>5500</v>
      </c>
      <c r="F97" s="150"/>
      <c r="G97" s="69">
        <f>+G98</f>
        <v>5268.67</v>
      </c>
      <c r="H97" s="69">
        <f t="shared" si="1"/>
        <v>95.793999999999997</v>
      </c>
    </row>
    <row r="98" spans="1:8" x14ac:dyDescent="0.25">
      <c r="A98" s="280">
        <v>3722</v>
      </c>
      <c r="B98" s="281"/>
      <c r="C98" s="282"/>
      <c r="D98" s="113" t="s">
        <v>136</v>
      </c>
      <c r="E98" s="8"/>
      <c r="F98" s="8"/>
      <c r="G98" s="67">
        <v>5268.67</v>
      </c>
      <c r="H98" s="69"/>
    </row>
    <row r="99" spans="1:8" ht="34.5" customHeight="1" x14ac:dyDescent="0.25">
      <c r="A99" s="254" t="s">
        <v>181</v>
      </c>
      <c r="B99" s="255"/>
      <c r="C99" s="256"/>
      <c r="D99" s="123" t="s">
        <v>182</v>
      </c>
      <c r="E99" s="124">
        <f>+E100</f>
        <v>2200</v>
      </c>
      <c r="F99" s="124"/>
      <c r="G99" s="125">
        <f t="shared" ref="G99" si="4">+G100</f>
        <v>2543</v>
      </c>
      <c r="H99" s="125">
        <f t="shared" si="1"/>
        <v>115.59090909090909</v>
      </c>
    </row>
    <row r="100" spans="1:8" s="62" customFormat="1" ht="24.75" customHeight="1" x14ac:dyDescent="0.25">
      <c r="A100" s="245">
        <v>3</v>
      </c>
      <c r="B100" s="246"/>
      <c r="C100" s="247"/>
      <c r="D100" s="151" t="s">
        <v>4</v>
      </c>
      <c r="E100" s="150">
        <f>+E101+E102</f>
        <v>2200</v>
      </c>
      <c r="F100" s="150"/>
      <c r="G100" s="69">
        <f t="shared" ref="G100" si="5">+G101+G102</f>
        <v>2543</v>
      </c>
      <c r="H100" s="69">
        <f t="shared" si="1"/>
        <v>115.59090909090909</v>
      </c>
    </row>
    <row r="101" spans="1:8" s="62" customFormat="1" ht="19.5" customHeight="1" x14ac:dyDescent="0.25">
      <c r="A101" s="248">
        <v>31</v>
      </c>
      <c r="B101" s="249"/>
      <c r="C101" s="250"/>
      <c r="D101" s="151" t="s">
        <v>5</v>
      </c>
      <c r="E101" s="150"/>
      <c r="F101" s="150"/>
      <c r="G101" s="69">
        <f t="shared" ref="G101" si="6">ROUND(E101*1.02,-1)</f>
        <v>0</v>
      </c>
      <c r="H101" s="69"/>
    </row>
    <row r="102" spans="1:8" s="62" customFormat="1" x14ac:dyDescent="0.25">
      <c r="A102" s="248">
        <v>32</v>
      </c>
      <c r="B102" s="249"/>
      <c r="C102" s="250"/>
      <c r="D102" s="151" t="s">
        <v>16</v>
      </c>
      <c r="E102" s="150">
        <f>+E103+E105</f>
        <v>2200</v>
      </c>
      <c r="F102" s="150"/>
      <c r="G102" s="69">
        <f>+G103+G105</f>
        <v>2543</v>
      </c>
      <c r="H102" s="69">
        <f t="shared" si="1"/>
        <v>115.59090909090909</v>
      </c>
    </row>
    <row r="103" spans="1:8" s="62" customFormat="1" x14ac:dyDescent="0.25">
      <c r="A103" s="236">
        <v>323</v>
      </c>
      <c r="B103" s="237"/>
      <c r="C103" s="238"/>
      <c r="D103" s="160" t="s">
        <v>119</v>
      </c>
      <c r="E103" s="150">
        <v>1500</v>
      </c>
      <c r="F103" s="150"/>
      <c r="G103" s="69">
        <f>+G104</f>
        <v>1202.21</v>
      </c>
      <c r="H103" s="69">
        <f t="shared" si="1"/>
        <v>80.147333333333336</v>
      </c>
    </row>
    <row r="104" spans="1:8" s="192" customFormat="1" x14ac:dyDescent="0.25">
      <c r="A104" s="187"/>
      <c r="B104" s="188"/>
      <c r="C104" s="189">
        <v>3231</v>
      </c>
      <c r="D104" s="113" t="s">
        <v>120</v>
      </c>
      <c r="E104" s="8"/>
      <c r="F104" s="8"/>
      <c r="G104" s="67">
        <v>1202.21</v>
      </c>
      <c r="H104" s="69"/>
    </row>
    <row r="105" spans="1:8" s="62" customFormat="1" ht="24" x14ac:dyDescent="0.25">
      <c r="A105" s="236">
        <v>329</v>
      </c>
      <c r="B105" s="237"/>
      <c r="C105" s="238"/>
      <c r="D105" s="72" t="s">
        <v>128</v>
      </c>
      <c r="E105" s="150">
        <v>700</v>
      </c>
      <c r="F105" s="150"/>
      <c r="G105" s="69">
        <f>+G106</f>
        <v>1340.79</v>
      </c>
      <c r="H105" s="69">
        <f t="shared" si="1"/>
        <v>191.54142857142858</v>
      </c>
    </row>
    <row r="106" spans="1:8" ht="24" x14ac:dyDescent="0.25">
      <c r="A106" s="233">
        <v>3299</v>
      </c>
      <c r="B106" s="234"/>
      <c r="C106" s="235"/>
      <c r="D106" s="74" t="s">
        <v>128</v>
      </c>
      <c r="E106" s="8"/>
      <c r="F106" s="8"/>
      <c r="G106" s="67">
        <v>1340.79</v>
      </c>
      <c r="H106" s="69"/>
    </row>
    <row r="107" spans="1:8" x14ac:dyDescent="0.25">
      <c r="A107" s="254" t="s">
        <v>183</v>
      </c>
      <c r="B107" s="255"/>
      <c r="C107" s="256"/>
      <c r="D107" s="123" t="s">
        <v>184</v>
      </c>
      <c r="E107" s="124">
        <f>+E108</f>
        <v>3500</v>
      </c>
      <c r="F107" s="124"/>
      <c r="G107" s="125">
        <f t="shared" ref="G107" si="7">+G108</f>
        <v>2153.85</v>
      </c>
      <c r="H107" s="125">
        <f t="shared" si="1"/>
        <v>61.53857142857143</v>
      </c>
    </row>
    <row r="108" spans="1:8" x14ac:dyDescent="0.25">
      <c r="A108" s="245">
        <v>3</v>
      </c>
      <c r="B108" s="246"/>
      <c r="C108" s="247"/>
      <c r="D108" s="151" t="s">
        <v>4</v>
      </c>
      <c r="E108" s="150">
        <f>+E109+E110</f>
        <v>3500</v>
      </c>
      <c r="F108" s="150"/>
      <c r="G108" s="69">
        <f t="shared" ref="G108" si="8">+G109+G110</f>
        <v>2153.85</v>
      </c>
      <c r="H108" s="69">
        <f t="shared" si="1"/>
        <v>61.53857142857143</v>
      </c>
    </row>
    <row r="109" spans="1:8" x14ac:dyDescent="0.25">
      <c r="A109" s="248">
        <v>31</v>
      </c>
      <c r="B109" s="249"/>
      <c r="C109" s="250"/>
      <c r="D109" s="151" t="s">
        <v>5</v>
      </c>
      <c r="E109" s="150"/>
      <c r="F109" s="150"/>
      <c r="G109" s="69">
        <f t="shared" ref="G109" si="9">ROUND(E109*1.02,-1)</f>
        <v>0</v>
      </c>
      <c r="H109" s="69"/>
    </row>
    <row r="110" spans="1:8" x14ac:dyDescent="0.25">
      <c r="A110" s="248">
        <v>32</v>
      </c>
      <c r="B110" s="249"/>
      <c r="C110" s="250"/>
      <c r="D110" s="151" t="s">
        <v>16</v>
      </c>
      <c r="E110" s="150">
        <f>+E111+E113+E119+E116</f>
        <v>3500</v>
      </c>
      <c r="F110" s="150"/>
      <c r="G110" s="69">
        <f>+G111+G113+G116+G119</f>
        <v>2153.85</v>
      </c>
      <c r="H110" s="69">
        <f t="shared" si="1"/>
        <v>61.53857142857143</v>
      </c>
    </row>
    <row r="111" spans="1:8" x14ac:dyDescent="0.25">
      <c r="A111" s="236">
        <v>321</v>
      </c>
      <c r="B111" s="237"/>
      <c r="C111" s="238"/>
      <c r="D111" s="160" t="s">
        <v>48</v>
      </c>
      <c r="E111" s="150">
        <v>130</v>
      </c>
      <c r="F111" s="150"/>
      <c r="G111" s="69">
        <f>+G112</f>
        <v>4.8</v>
      </c>
      <c r="H111" s="69">
        <f t="shared" si="1"/>
        <v>3.6923076923076921</v>
      </c>
    </row>
    <row r="112" spans="1:8" s="192" customFormat="1" x14ac:dyDescent="0.25">
      <c r="A112" s="187"/>
      <c r="B112" s="188"/>
      <c r="C112" s="189">
        <v>3211</v>
      </c>
      <c r="D112" s="113" t="s">
        <v>232</v>
      </c>
      <c r="E112" s="8"/>
      <c r="F112" s="8"/>
      <c r="G112" s="67">
        <v>4.8</v>
      </c>
      <c r="H112" s="69"/>
    </row>
    <row r="113" spans="1:8" x14ac:dyDescent="0.25">
      <c r="A113" s="236">
        <v>322</v>
      </c>
      <c r="B113" s="237"/>
      <c r="C113" s="238"/>
      <c r="D113" s="160" t="s">
        <v>113</v>
      </c>
      <c r="E113" s="150">
        <v>1700</v>
      </c>
      <c r="F113" s="150"/>
      <c r="G113" s="69">
        <f>+G114+G115</f>
        <v>1209.56</v>
      </c>
      <c r="H113" s="69">
        <f t="shared" si="1"/>
        <v>71.150588235294109</v>
      </c>
    </row>
    <row r="114" spans="1:8" s="192" customFormat="1" ht="25.5" x14ac:dyDescent="0.25">
      <c r="A114" s="187"/>
      <c r="B114" s="188"/>
      <c r="C114" s="189">
        <v>3221</v>
      </c>
      <c r="D114" s="113" t="s">
        <v>114</v>
      </c>
      <c r="E114" s="8"/>
      <c r="F114" s="8"/>
      <c r="G114" s="67">
        <v>382.43</v>
      </c>
      <c r="H114" s="69"/>
    </row>
    <row r="115" spans="1:8" s="192" customFormat="1" x14ac:dyDescent="0.25">
      <c r="A115" s="187"/>
      <c r="B115" s="188"/>
      <c r="C115" s="189">
        <v>3225</v>
      </c>
      <c r="D115" s="113" t="s">
        <v>117</v>
      </c>
      <c r="E115" s="8"/>
      <c r="F115" s="8"/>
      <c r="G115" s="67">
        <v>827.13</v>
      </c>
      <c r="H115" s="69"/>
    </row>
    <row r="116" spans="1:8" x14ac:dyDescent="0.25">
      <c r="A116" s="236">
        <v>323</v>
      </c>
      <c r="B116" s="237"/>
      <c r="C116" s="238"/>
      <c r="D116" s="160" t="s">
        <v>119</v>
      </c>
      <c r="E116" s="150">
        <v>350</v>
      </c>
      <c r="F116" s="150"/>
      <c r="G116" s="69">
        <f>+G117+G118</f>
        <v>338.5</v>
      </c>
      <c r="H116" s="69">
        <f t="shared" si="1"/>
        <v>96.714285714285722</v>
      </c>
    </row>
    <row r="117" spans="1:8" s="192" customFormat="1" x14ac:dyDescent="0.25">
      <c r="A117" s="187"/>
      <c r="B117" s="188"/>
      <c r="C117" s="189">
        <v>3233</v>
      </c>
      <c r="D117" s="113" t="s">
        <v>122</v>
      </c>
      <c r="E117" s="8"/>
      <c r="F117" s="8"/>
      <c r="G117" s="67">
        <v>38.5</v>
      </c>
      <c r="H117" s="69"/>
    </row>
    <row r="118" spans="1:8" s="192" customFormat="1" x14ac:dyDescent="0.25">
      <c r="A118" s="187"/>
      <c r="B118" s="188"/>
      <c r="C118" s="189">
        <v>3239</v>
      </c>
      <c r="D118" s="113" t="s">
        <v>127</v>
      </c>
      <c r="E118" s="8"/>
      <c r="F118" s="8"/>
      <c r="G118" s="67">
        <v>300</v>
      </c>
      <c r="H118" s="69"/>
    </row>
    <row r="119" spans="1:8" ht="24" x14ac:dyDescent="0.25">
      <c r="A119" s="236">
        <v>329</v>
      </c>
      <c r="B119" s="237"/>
      <c r="C119" s="238"/>
      <c r="D119" s="72" t="s">
        <v>128</v>
      </c>
      <c r="E119" s="150">
        <v>1320</v>
      </c>
      <c r="F119" s="150"/>
      <c r="G119" s="69">
        <f>+G120+G122+G121</f>
        <v>600.99</v>
      </c>
      <c r="H119" s="69">
        <f t="shared" si="1"/>
        <v>45.529545454545456</v>
      </c>
    </row>
    <row r="120" spans="1:8" s="192" customFormat="1" x14ac:dyDescent="0.25">
      <c r="A120" s="187"/>
      <c r="B120" s="188"/>
      <c r="C120" s="189">
        <v>3293</v>
      </c>
      <c r="D120" s="74" t="s">
        <v>130</v>
      </c>
      <c r="E120" s="8"/>
      <c r="F120" s="8"/>
      <c r="G120" s="67">
        <f>473.15+31.57</f>
        <v>504.71999999999997</v>
      </c>
      <c r="H120" s="69"/>
    </row>
    <row r="121" spans="1:8" s="192" customFormat="1" x14ac:dyDescent="0.25">
      <c r="A121" s="187"/>
      <c r="B121" s="188"/>
      <c r="C121" s="189">
        <v>3294</v>
      </c>
      <c r="D121" s="74" t="s">
        <v>131</v>
      </c>
      <c r="E121" s="8"/>
      <c r="F121" s="8"/>
      <c r="G121" s="67">
        <v>13.27</v>
      </c>
      <c r="H121" s="69"/>
    </row>
    <row r="122" spans="1:8" ht="24" x14ac:dyDescent="0.25">
      <c r="A122" s="233">
        <v>3299</v>
      </c>
      <c r="B122" s="234"/>
      <c r="C122" s="235"/>
      <c r="D122" s="74" t="s">
        <v>128</v>
      </c>
      <c r="E122" s="8"/>
      <c r="F122" s="8"/>
      <c r="G122" s="67">
        <v>83</v>
      </c>
      <c r="H122" s="69" t="e">
        <f t="shared" si="1"/>
        <v>#DIV/0!</v>
      </c>
    </row>
    <row r="123" spans="1:8" x14ac:dyDescent="0.25">
      <c r="A123" s="254" t="s">
        <v>185</v>
      </c>
      <c r="B123" s="255"/>
      <c r="C123" s="256"/>
      <c r="D123" s="123" t="s">
        <v>186</v>
      </c>
      <c r="E123" s="124">
        <f>+E124</f>
        <v>1000</v>
      </c>
      <c r="F123" s="124"/>
      <c r="G123" s="125">
        <f>+G124+G133</f>
        <v>895.16000000000008</v>
      </c>
      <c r="H123" s="125">
        <f t="shared" si="1"/>
        <v>89.516000000000005</v>
      </c>
    </row>
    <row r="124" spans="1:8" ht="29.25" customHeight="1" x14ac:dyDescent="0.25">
      <c r="A124" s="245">
        <v>3</v>
      </c>
      <c r="B124" s="246"/>
      <c r="C124" s="247"/>
      <c r="D124" s="151" t="s">
        <v>4</v>
      </c>
      <c r="E124" s="150">
        <f>+E125+E126</f>
        <v>1000</v>
      </c>
      <c r="F124" s="150"/>
      <c r="G124" s="69">
        <f t="shared" ref="G124" si="10">+G125+G126</f>
        <v>275.17</v>
      </c>
      <c r="H124" s="69">
        <f>+G124/E124*100</f>
        <v>27.517000000000003</v>
      </c>
    </row>
    <row r="125" spans="1:8" ht="23.25" customHeight="1" x14ac:dyDescent="0.25">
      <c r="A125" s="248">
        <v>31</v>
      </c>
      <c r="B125" s="249"/>
      <c r="C125" s="250"/>
      <c r="D125" s="151" t="s">
        <v>5</v>
      </c>
      <c r="E125" s="150"/>
      <c r="F125" s="150"/>
      <c r="G125" s="69">
        <f t="shared" ref="G125" si="11">ROUND(E125*1.02,-1)</f>
        <v>0</v>
      </c>
      <c r="H125" s="69" t="e">
        <f t="shared" ref="H125:H135" si="12">+G125/E125*100</f>
        <v>#DIV/0!</v>
      </c>
    </row>
    <row r="126" spans="1:8" x14ac:dyDescent="0.25">
      <c r="A126" s="248">
        <v>32</v>
      </c>
      <c r="B126" s="249"/>
      <c r="C126" s="250"/>
      <c r="D126" s="151" t="s">
        <v>16</v>
      </c>
      <c r="E126" s="150">
        <f>+E131</f>
        <v>1000</v>
      </c>
      <c r="F126" s="150"/>
      <c r="G126" s="69">
        <f>+G127+G129+G131</f>
        <v>275.17</v>
      </c>
      <c r="H126" s="69">
        <f t="shared" si="12"/>
        <v>27.517000000000003</v>
      </c>
    </row>
    <row r="127" spans="1:8" x14ac:dyDescent="0.25">
      <c r="A127" s="236">
        <v>321</v>
      </c>
      <c r="B127" s="237"/>
      <c r="C127" s="238"/>
      <c r="D127" s="174" t="s">
        <v>48</v>
      </c>
      <c r="E127" s="150">
        <v>130</v>
      </c>
      <c r="F127" s="150"/>
      <c r="G127" s="69">
        <f>+G128</f>
        <v>39.869999999999997</v>
      </c>
      <c r="H127" s="69">
        <f t="shared" si="12"/>
        <v>30.669230769230765</v>
      </c>
    </row>
    <row r="128" spans="1:8" s="192" customFormat="1" x14ac:dyDescent="0.25">
      <c r="A128" s="187"/>
      <c r="B128" s="188"/>
      <c r="C128" s="189">
        <v>3213</v>
      </c>
      <c r="D128" s="113" t="s">
        <v>111</v>
      </c>
      <c r="E128" s="8"/>
      <c r="F128" s="8"/>
      <c r="G128" s="67">
        <v>39.869999999999997</v>
      </c>
      <c r="H128" s="69"/>
    </row>
    <row r="129" spans="1:8" x14ac:dyDescent="0.25">
      <c r="A129" s="236">
        <v>322</v>
      </c>
      <c r="B129" s="237"/>
      <c r="C129" s="238"/>
      <c r="D129" s="174" t="s">
        <v>113</v>
      </c>
      <c r="E129" s="150">
        <v>1700</v>
      </c>
      <c r="F129" s="150"/>
      <c r="G129" s="69">
        <f>+G130</f>
        <v>210.4</v>
      </c>
      <c r="H129" s="69">
        <f t="shared" si="12"/>
        <v>12.376470588235295</v>
      </c>
    </row>
    <row r="130" spans="1:8" s="192" customFormat="1" x14ac:dyDescent="0.25">
      <c r="A130" s="187"/>
      <c r="B130" s="188"/>
      <c r="C130" s="189">
        <v>3225</v>
      </c>
      <c r="D130" s="113" t="s">
        <v>117</v>
      </c>
      <c r="E130" s="8"/>
      <c r="F130" s="8"/>
      <c r="G130" s="67">
        <v>210.4</v>
      </c>
      <c r="H130" s="69"/>
    </row>
    <row r="131" spans="1:8" ht="24" x14ac:dyDescent="0.25">
      <c r="A131" s="236">
        <v>329</v>
      </c>
      <c r="B131" s="237"/>
      <c r="C131" s="238"/>
      <c r="D131" s="72" t="s">
        <v>128</v>
      </c>
      <c r="E131" s="150">
        <v>1000</v>
      </c>
      <c r="F131" s="150"/>
      <c r="G131" s="69">
        <f>+G132</f>
        <v>24.9</v>
      </c>
      <c r="H131" s="69">
        <f t="shared" si="12"/>
        <v>2.4899999999999998</v>
      </c>
    </row>
    <row r="132" spans="1:8" ht="24" x14ac:dyDescent="0.25">
      <c r="A132" s="233">
        <v>3299</v>
      </c>
      <c r="B132" s="234"/>
      <c r="C132" s="235"/>
      <c r="D132" s="74" t="s">
        <v>128</v>
      </c>
      <c r="E132" s="8"/>
      <c r="F132" s="8"/>
      <c r="G132" s="67">
        <v>24.9</v>
      </c>
      <c r="H132" s="69"/>
    </row>
    <row r="133" spans="1:8" s="62" customFormat="1" ht="25.5" x14ac:dyDescent="0.25">
      <c r="A133" s="245">
        <v>4</v>
      </c>
      <c r="B133" s="246"/>
      <c r="C133" s="247"/>
      <c r="D133" s="174" t="s">
        <v>172</v>
      </c>
      <c r="E133" s="150">
        <f>+E134</f>
        <v>0</v>
      </c>
      <c r="F133" s="150"/>
      <c r="G133" s="69">
        <f t="shared" ref="G133" si="13">+G134</f>
        <v>619.99</v>
      </c>
      <c r="H133" s="69" t="e">
        <f t="shared" si="12"/>
        <v>#DIV/0!</v>
      </c>
    </row>
    <row r="134" spans="1:8" s="62" customFormat="1" ht="38.25" x14ac:dyDescent="0.25">
      <c r="A134" s="248">
        <v>42</v>
      </c>
      <c r="B134" s="249"/>
      <c r="C134" s="250"/>
      <c r="D134" s="174" t="s">
        <v>142</v>
      </c>
      <c r="E134" s="150"/>
      <c r="F134" s="150"/>
      <c r="G134" s="69">
        <f>+G135</f>
        <v>619.99</v>
      </c>
      <c r="H134" s="69" t="e">
        <f t="shared" si="12"/>
        <v>#DIV/0!</v>
      </c>
    </row>
    <row r="135" spans="1:8" s="62" customFormat="1" x14ac:dyDescent="0.25">
      <c r="A135" s="165"/>
      <c r="B135" s="166">
        <v>422</v>
      </c>
      <c r="C135" s="167"/>
      <c r="D135" s="174" t="s">
        <v>143</v>
      </c>
      <c r="E135" s="150"/>
      <c r="F135" s="150"/>
      <c r="G135" s="69">
        <f>+G136+G137</f>
        <v>619.99</v>
      </c>
      <c r="H135" s="69" t="e">
        <f t="shared" si="12"/>
        <v>#DIV/0!</v>
      </c>
    </row>
    <row r="136" spans="1:8" s="192" customFormat="1" x14ac:dyDescent="0.25">
      <c r="A136" s="177"/>
      <c r="B136" s="178"/>
      <c r="C136" s="179">
        <v>4221</v>
      </c>
      <c r="D136" s="113" t="s">
        <v>144</v>
      </c>
      <c r="E136" s="8"/>
      <c r="F136" s="8"/>
      <c r="G136" s="67">
        <v>400</v>
      </c>
      <c r="H136" s="69"/>
    </row>
    <row r="137" spans="1:8" ht="24" x14ac:dyDescent="0.25">
      <c r="A137" s="171"/>
      <c r="B137" s="172"/>
      <c r="C137" s="173">
        <v>4227</v>
      </c>
      <c r="D137" s="74" t="s">
        <v>233</v>
      </c>
      <c r="E137" s="8"/>
      <c r="F137" s="8"/>
      <c r="G137" s="67">
        <v>219.99</v>
      </c>
      <c r="H137" s="69"/>
    </row>
    <row r="138" spans="1:8" x14ac:dyDescent="0.25">
      <c r="A138" s="251" t="s">
        <v>187</v>
      </c>
      <c r="B138" s="252"/>
      <c r="C138" s="253"/>
      <c r="D138" s="120" t="s">
        <v>188</v>
      </c>
      <c r="E138" s="121">
        <f>+E139</f>
        <v>36000</v>
      </c>
      <c r="F138" s="121"/>
      <c r="G138" s="122">
        <f t="shared" ref="G138:G140" si="14">+G139</f>
        <v>36597.53</v>
      </c>
      <c r="H138" s="122">
        <f t="shared" si="1"/>
        <v>101.65980555555556</v>
      </c>
    </row>
    <row r="139" spans="1:8" x14ac:dyDescent="0.25">
      <c r="A139" s="254" t="s">
        <v>170</v>
      </c>
      <c r="B139" s="255"/>
      <c r="C139" s="256"/>
      <c r="D139" s="123" t="s">
        <v>171</v>
      </c>
      <c r="E139" s="124">
        <f>+E140</f>
        <v>36000</v>
      </c>
      <c r="F139" s="124"/>
      <c r="G139" s="125">
        <f t="shared" si="14"/>
        <v>36597.53</v>
      </c>
      <c r="H139" s="125">
        <f t="shared" si="1"/>
        <v>101.65980555555556</v>
      </c>
    </row>
    <row r="140" spans="1:8" x14ac:dyDescent="0.25">
      <c r="A140" s="245">
        <v>3</v>
      </c>
      <c r="B140" s="246"/>
      <c r="C140" s="247"/>
      <c r="D140" s="151" t="s">
        <v>4</v>
      </c>
      <c r="E140" s="150">
        <f>+E141</f>
        <v>36000</v>
      </c>
      <c r="F140" s="150"/>
      <c r="G140" s="69">
        <f t="shared" si="14"/>
        <v>36597.53</v>
      </c>
      <c r="H140" s="69">
        <f t="shared" si="1"/>
        <v>101.65980555555556</v>
      </c>
    </row>
    <row r="141" spans="1:8" x14ac:dyDescent="0.25">
      <c r="A141" s="248">
        <v>31</v>
      </c>
      <c r="B141" s="249"/>
      <c r="C141" s="250"/>
      <c r="D141" s="151" t="s">
        <v>5</v>
      </c>
      <c r="E141" s="150">
        <f>+E142</f>
        <v>36000</v>
      </c>
      <c r="F141" s="150"/>
      <c r="G141" s="69">
        <f>+G142</f>
        <v>36597.53</v>
      </c>
      <c r="H141" s="69">
        <f t="shared" si="1"/>
        <v>101.65980555555556</v>
      </c>
    </row>
    <row r="142" spans="1:8" s="62" customFormat="1" x14ac:dyDescent="0.25">
      <c r="A142" s="236">
        <v>312</v>
      </c>
      <c r="B142" s="237"/>
      <c r="C142" s="238"/>
      <c r="D142" s="151" t="s">
        <v>105</v>
      </c>
      <c r="E142" s="150">
        <v>36000</v>
      </c>
      <c r="F142" s="150"/>
      <c r="G142" s="69">
        <f>+G143</f>
        <v>36597.53</v>
      </c>
      <c r="H142" s="69"/>
    </row>
    <row r="143" spans="1:8" x14ac:dyDescent="0.25">
      <c r="A143" s="233">
        <v>3121</v>
      </c>
      <c r="B143" s="234"/>
      <c r="C143" s="235"/>
      <c r="D143" s="113" t="s">
        <v>105</v>
      </c>
      <c r="E143" s="8"/>
      <c r="F143" s="8"/>
      <c r="G143" s="67">
        <v>36597.53</v>
      </c>
      <c r="H143" s="67"/>
    </row>
    <row r="144" spans="1:8" s="62" customFormat="1" x14ac:dyDescent="0.25">
      <c r="A144" s="248">
        <v>32</v>
      </c>
      <c r="B144" s="249"/>
      <c r="C144" s="250"/>
      <c r="D144" s="151" t="s">
        <v>16</v>
      </c>
      <c r="E144" s="150"/>
      <c r="F144" s="150"/>
      <c r="G144" s="69"/>
      <c r="H144" s="69"/>
    </row>
    <row r="145" spans="1:8" ht="26.25" x14ac:dyDescent="0.25">
      <c r="A145" s="251" t="s">
        <v>189</v>
      </c>
      <c r="B145" s="252"/>
      <c r="C145" s="253"/>
      <c r="D145" s="120" t="s">
        <v>190</v>
      </c>
      <c r="E145" s="121">
        <f>+E146</f>
        <v>1460</v>
      </c>
      <c r="F145" s="121"/>
      <c r="G145" s="122">
        <f t="shared" ref="G145:G146" si="15">+G146</f>
        <v>1868.41</v>
      </c>
      <c r="H145" s="122">
        <f t="shared" si="1"/>
        <v>127.97328767123288</v>
      </c>
    </row>
    <row r="146" spans="1:8" x14ac:dyDescent="0.25">
      <c r="A146" s="254" t="s">
        <v>170</v>
      </c>
      <c r="B146" s="255"/>
      <c r="C146" s="256"/>
      <c r="D146" s="123" t="s">
        <v>171</v>
      </c>
      <c r="E146" s="124">
        <f>+E147</f>
        <v>1460</v>
      </c>
      <c r="F146" s="124"/>
      <c r="G146" s="125">
        <f t="shared" si="15"/>
        <v>1868.41</v>
      </c>
      <c r="H146" s="125">
        <f t="shared" si="1"/>
        <v>127.97328767123288</v>
      </c>
    </row>
    <row r="147" spans="1:8" x14ac:dyDescent="0.25">
      <c r="A147" s="245">
        <v>3</v>
      </c>
      <c r="B147" s="246"/>
      <c r="C147" s="247"/>
      <c r="D147" s="151" t="s">
        <v>4</v>
      </c>
      <c r="E147" s="150">
        <f>+E148+E149</f>
        <v>1460</v>
      </c>
      <c r="F147" s="150"/>
      <c r="G147" s="69">
        <f>+G148+G149</f>
        <v>1868.41</v>
      </c>
      <c r="H147" s="69">
        <f t="shared" si="1"/>
        <v>127.97328767123288</v>
      </c>
    </row>
    <row r="148" spans="1:8" x14ac:dyDescent="0.25">
      <c r="A148" s="248">
        <v>31</v>
      </c>
      <c r="B148" s="249"/>
      <c r="C148" s="250"/>
      <c r="D148" s="151" t="s">
        <v>5</v>
      </c>
      <c r="E148" s="150"/>
      <c r="F148" s="150"/>
      <c r="G148" s="69"/>
      <c r="H148" s="69" t="e">
        <f t="shared" si="1"/>
        <v>#DIV/0!</v>
      </c>
    </row>
    <row r="149" spans="1:8" ht="38.25" x14ac:dyDescent="0.25">
      <c r="A149" s="248">
        <v>37</v>
      </c>
      <c r="B149" s="249"/>
      <c r="C149" s="250"/>
      <c r="D149" s="151" t="s">
        <v>178</v>
      </c>
      <c r="E149" s="150">
        <f>+E150</f>
        <v>1460</v>
      </c>
      <c r="F149" s="150"/>
      <c r="G149" s="69">
        <f>+G150</f>
        <v>1868.41</v>
      </c>
      <c r="H149" s="69">
        <f t="shared" si="1"/>
        <v>127.97328767123288</v>
      </c>
    </row>
    <row r="150" spans="1:8" ht="24" x14ac:dyDescent="0.25">
      <c r="A150" s="236">
        <v>372</v>
      </c>
      <c r="B150" s="237"/>
      <c r="C150" s="238"/>
      <c r="D150" s="72" t="s">
        <v>137</v>
      </c>
      <c r="E150" s="150">
        <v>1460</v>
      </c>
      <c r="F150" s="150"/>
      <c r="G150" s="69">
        <f>+G151</f>
        <v>1868.41</v>
      </c>
      <c r="H150" s="69"/>
    </row>
    <row r="151" spans="1:8" x14ac:dyDescent="0.25">
      <c r="A151" s="233">
        <v>3722</v>
      </c>
      <c r="B151" s="234"/>
      <c r="C151" s="235"/>
      <c r="D151" s="74" t="s">
        <v>136</v>
      </c>
      <c r="E151" s="8"/>
      <c r="F151" s="8"/>
      <c r="G151" s="67">
        <v>1868.41</v>
      </c>
      <c r="H151" s="67"/>
    </row>
    <row r="152" spans="1:8" x14ac:dyDescent="0.25">
      <c r="A152" s="251" t="s">
        <v>191</v>
      </c>
      <c r="B152" s="252"/>
      <c r="C152" s="253"/>
      <c r="D152" s="120" t="s">
        <v>192</v>
      </c>
      <c r="E152" s="121">
        <f>+E153</f>
        <v>3400</v>
      </c>
      <c r="F152" s="121"/>
      <c r="G152" s="122">
        <f t="shared" ref="G152:G153" si="16">+G153</f>
        <v>1865.52</v>
      </c>
      <c r="H152" s="122">
        <f t="shared" si="1"/>
        <v>54.868235294117653</v>
      </c>
    </row>
    <row r="153" spans="1:8" x14ac:dyDescent="0.25">
      <c r="A153" s="254" t="s">
        <v>170</v>
      </c>
      <c r="B153" s="255"/>
      <c r="C153" s="256"/>
      <c r="D153" s="123" t="s">
        <v>171</v>
      </c>
      <c r="E153" s="124">
        <f>+E154</f>
        <v>3400</v>
      </c>
      <c r="F153" s="124"/>
      <c r="G153" s="125">
        <f t="shared" si="16"/>
        <v>1865.52</v>
      </c>
      <c r="H153" s="125">
        <f t="shared" si="1"/>
        <v>54.868235294117653</v>
      </c>
    </row>
    <row r="154" spans="1:8" x14ac:dyDescent="0.25">
      <c r="A154" s="245">
        <v>3</v>
      </c>
      <c r="B154" s="246"/>
      <c r="C154" s="247"/>
      <c r="D154" s="151" t="s">
        <v>4</v>
      </c>
      <c r="E154" s="150">
        <f>+E155+E156</f>
        <v>3400</v>
      </c>
      <c r="F154" s="150"/>
      <c r="G154" s="69">
        <f t="shared" ref="G154" si="17">+G155+G156</f>
        <v>1865.52</v>
      </c>
      <c r="H154" s="69">
        <f t="shared" si="1"/>
        <v>54.868235294117653</v>
      </c>
    </row>
    <row r="155" spans="1:8" x14ac:dyDescent="0.25">
      <c r="A155" s="248">
        <v>31</v>
      </c>
      <c r="B155" s="249"/>
      <c r="C155" s="250"/>
      <c r="D155" s="151" t="s">
        <v>5</v>
      </c>
      <c r="E155" s="150"/>
      <c r="F155" s="150"/>
      <c r="G155" s="69"/>
      <c r="H155" s="69"/>
    </row>
    <row r="156" spans="1:8" ht="38.25" x14ac:dyDescent="0.25">
      <c r="A156" s="248">
        <v>37</v>
      </c>
      <c r="B156" s="249"/>
      <c r="C156" s="250"/>
      <c r="D156" s="151" t="s">
        <v>178</v>
      </c>
      <c r="E156" s="150">
        <f>+E157</f>
        <v>3400</v>
      </c>
      <c r="F156" s="150"/>
      <c r="G156" s="69">
        <f>+G157</f>
        <v>1865.52</v>
      </c>
      <c r="H156" s="69">
        <f t="shared" si="1"/>
        <v>54.868235294117653</v>
      </c>
    </row>
    <row r="157" spans="1:8" ht="24" x14ac:dyDescent="0.25">
      <c r="A157" s="236">
        <v>372</v>
      </c>
      <c r="B157" s="237"/>
      <c r="C157" s="238"/>
      <c r="D157" s="72" t="s">
        <v>137</v>
      </c>
      <c r="E157" s="150">
        <v>3400</v>
      </c>
      <c r="F157" s="150"/>
      <c r="G157" s="69">
        <f>+G158</f>
        <v>1865.52</v>
      </c>
      <c r="H157" s="69"/>
    </row>
    <row r="158" spans="1:8" x14ac:dyDescent="0.25">
      <c r="A158" s="233">
        <v>3722</v>
      </c>
      <c r="B158" s="234"/>
      <c r="C158" s="235"/>
      <c r="D158" s="74" t="s">
        <v>136</v>
      </c>
      <c r="E158" s="8"/>
      <c r="F158" s="8"/>
      <c r="G158" s="67">
        <v>1865.52</v>
      </c>
      <c r="H158" s="67"/>
    </row>
    <row r="159" spans="1:8" x14ac:dyDescent="0.25">
      <c r="A159" s="251" t="s">
        <v>193</v>
      </c>
      <c r="B159" s="252"/>
      <c r="C159" s="253"/>
      <c r="D159" s="126" t="s">
        <v>194</v>
      </c>
      <c r="E159" s="191">
        <f>+E160</f>
        <v>19040</v>
      </c>
      <c r="F159" s="120"/>
      <c r="G159" s="122">
        <f>+G160</f>
        <v>10015.650000000001</v>
      </c>
      <c r="H159" s="122">
        <f t="shared" si="1"/>
        <v>52.603203781512612</v>
      </c>
    </row>
    <row r="160" spans="1:8" x14ac:dyDescent="0.25">
      <c r="A160" s="254" t="s">
        <v>195</v>
      </c>
      <c r="B160" s="255"/>
      <c r="C160" s="256"/>
      <c r="D160" s="127" t="s">
        <v>194</v>
      </c>
      <c r="E160" s="190">
        <f>+E161+E178</f>
        <v>19040</v>
      </c>
      <c r="F160" s="123"/>
      <c r="G160" s="125">
        <f>+G161</f>
        <v>10015.650000000001</v>
      </c>
      <c r="H160" s="125">
        <f t="shared" si="1"/>
        <v>52.603203781512612</v>
      </c>
    </row>
    <row r="161" spans="1:8" x14ac:dyDescent="0.25">
      <c r="A161" s="245">
        <v>3</v>
      </c>
      <c r="B161" s="246"/>
      <c r="C161" s="247"/>
      <c r="D161" s="151" t="s">
        <v>4</v>
      </c>
      <c r="E161" s="150">
        <f>+E162+E165</f>
        <v>11840</v>
      </c>
      <c r="F161" s="150"/>
      <c r="G161" s="69">
        <f>+G162+G165</f>
        <v>10015.650000000001</v>
      </c>
      <c r="H161" s="69">
        <f t="shared" si="1"/>
        <v>84.591638513513516</v>
      </c>
    </row>
    <row r="162" spans="1:8" ht="18.75" customHeight="1" x14ac:dyDescent="0.25">
      <c r="A162" s="248">
        <v>31</v>
      </c>
      <c r="B162" s="249"/>
      <c r="C162" s="250"/>
      <c r="D162" s="151" t="s">
        <v>5</v>
      </c>
      <c r="E162" s="150">
        <f>+E163</f>
        <v>3500</v>
      </c>
      <c r="F162" s="150"/>
      <c r="G162" s="69">
        <f>+G163</f>
        <v>3333.3</v>
      </c>
      <c r="H162" s="69">
        <f t="shared" si="1"/>
        <v>95.237142857142871</v>
      </c>
    </row>
    <row r="163" spans="1:8" ht="18.75" customHeight="1" x14ac:dyDescent="0.25">
      <c r="A163" s="157"/>
      <c r="B163" s="158">
        <v>312</v>
      </c>
      <c r="C163" s="159"/>
      <c r="D163" s="160" t="s">
        <v>105</v>
      </c>
      <c r="E163" s="150">
        <v>3500</v>
      </c>
      <c r="F163" s="150"/>
      <c r="G163" s="69">
        <f>+G164</f>
        <v>3333.3</v>
      </c>
      <c r="H163" s="69">
        <f t="shared" si="1"/>
        <v>95.237142857142871</v>
      </c>
    </row>
    <row r="164" spans="1:8" s="192" customFormat="1" ht="18.75" customHeight="1" x14ac:dyDescent="0.25">
      <c r="A164" s="177"/>
      <c r="B164" s="178"/>
      <c r="C164" s="179">
        <v>3121</v>
      </c>
      <c r="D164" s="113" t="s">
        <v>105</v>
      </c>
      <c r="E164" s="8"/>
      <c r="F164" s="8"/>
      <c r="G164" s="67">
        <v>3333.3</v>
      </c>
      <c r="H164" s="69"/>
    </row>
    <row r="165" spans="1:8" x14ac:dyDescent="0.25">
      <c r="A165" s="248">
        <v>32</v>
      </c>
      <c r="B165" s="249"/>
      <c r="C165" s="250"/>
      <c r="D165" s="151" t="s">
        <v>16</v>
      </c>
      <c r="E165" s="150">
        <f>+E166+E170+E173+E175</f>
        <v>8340</v>
      </c>
      <c r="F165" s="150"/>
      <c r="G165" s="69">
        <f>+G166+G170+G173+G176</f>
        <v>6682.35</v>
      </c>
      <c r="H165" s="69">
        <f t="shared" si="1"/>
        <v>80.124100719424462</v>
      </c>
    </row>
    <row r="166" spans="1:8" x14ac:dyDescent="0.25">
      <c r="A166" s="236">
        <v>321</v>
      </c>
      <c r="B166" s="237"/>
      <c r="C166" s="238"/>
      <c r="D166" s="72" t="s">
        <v>48</v>
      </c>
      <c r="E166" s="150">
        <v>3000</v>
      </c>
      <c r="F166" s="150"/>
      <c r="G166" s="69">
        <f>+G168+G169</f>
        <v>2078.9899999999998</v>
      </c>
      <c r="H166" s="69">
        <f t="shared" si="1"/>
        <v>69.299666666666653</v>
      </c>
    </row>
    <row r="167" spans="1:8" x14ac:dyDescent="0.25">
      <c r="A167" s="233">
        <v>3211</v>
      </c>
      <c r="B167" s="234"/>
      <c r="C167" s="235"/>
      <c r="D167" s="74" t="s">
        <v>109</v>
      </c>
      <c r="E167" s="8"/>
      <c r="F167" s="8"/>
      <c r="G167" s="67"/>
      <c r="H167" s="69"/>
    </row>
    <row r="168" spans="1:8" x14ac:dyDescent="0.25">
      <c r="A168" s="233">
        <v>3213</v>
      </c>
      <c r="B168" s="234"/>
      <c r="C168" s="235"/>
      <c r="D168" s="113" t="s">
        <v>111</v>
      </c>
      <c r="E168" s="113"/>
      <c r="F168" s="113"/>
      <c r="G168" s="67">
        <v>2078.9899999999998</v>
      </c>
      <c r="H168" s="69"/>
    </row>
    <row r="169" spans="1:8" ht="26.25" customHeight="1" x14ac:dyDescent="0.25">
      <c r="A169" s="233">
        <v>3214</v>
      </c>
      <c r="B169" s="234"/>
      <c r="C169" s="235"/>
      <c r="D169" s="113" t="s">
        <v>112</v>
      </c>
      <c r="E169" s="113"/>
      <c r="F169" s="113"/>
      <c r="G169" s="67"/>
      <c r="H169" s="69"/>
    </row>
    <row r="170" spans="1:8" s="62" customFormat="1" ht="19.5" customHeight="1" x14ac:dyDescent="0.25">
      <c r="A170" s="236">
        <v>322</v>
      </c>
      <c r="B170" s="237"/>
      <c r="C170" s="238"/>
      <c r="D170" s="151" t="s">
        <v>113</v>
      </c>
      <c r="E170" s="186">
        <v>500</v>
      </c>
      <c r="F170" s="151"/>
      <c r="G170" s="69">
        <f>+G171+G172</f>
        <v>524.54</v>
      </c>
      <c r="H170" s="69">
        <f t="shared" si="1"/>
        <v>104.908</v>
      </c>
    </row>
    <row r="171" spans="1:8" s="192" customFormat="1" ht="19.5" customHeight="1" x14ac:dyDescent="0.25">
      <c r="A171" s="187"/>
      <c r="B171" s="188"/>
      <c r="C171" s="189">
        <v>3221</v>
      </c>
      <c r="D171" s="113" t="s">
        <v>114</v>
      </c>
      <c r="E171" s="176"/>
      <c r="F171" s="113"/>
      <c r="G171" s="67">
        <v>234.66</v>
      </c>
      <c r="H171" s="69"/>
    </row>
    <row r="172" spans="1:8" ht="19.5" customHeight="1" x14ac:dyDescent="0.25">
      <c r="A172" s="233">
        <v>3225</v>
      </c>
      <c r="B172" s="234"/>
      <c r="C172" s="235"/>
      <c r="D172" s="113" t="s">
        <v>117</v>
      </c>
      <c r="E172" s="156"/>
      <c r="F172" s="113"/>
      <c r="G172" s="67">
        <v>289.88</v>
      </c>
      <c r="H172" s="69"/>
    </row>
    <row r="173" spans="1:8" s="62" customFormat="1" ht="19.5" customHeight="1" x14ac:dyDescent="0.25">
      <c r="A173" s="236">
        <v>323</v>
      </c>
      <c r="B173" s="237"/>
      <c r="C173" s="238"/>
      <c r="D173" s="151" t="s">
        <v>119</v>
      </c>
      <c r="E173" s="186">
        <v>2240</v>
      </c>
      <c r="F173" s="151"/>
      <c r="G173" s="69">
        <f>+G174</f>
        <v>778.48</v>
      </c>
      <c r="H173" s="69">
        <f t="shared" si="1"/>
        <v>34.753571428571426</v>
      </c>
    </row>
    <row r="174" spans="1:8" ht="19.5" customHeight="1" x14ac:dyDescent="0.25">
      <c r="A174" s="283">
        <v>3233</v>
      </c>
      <c r="B174" s="284"/>
      <c r="C174" s="285"/>
      <c r="D174" s="113" t="s">
        <v>122</v>
      </c>
      <c r="E174" s="113"/>
      <c r="F174" s="113"/>
      <c r="G174" s="67">
        <v>778.48</v>
      </c>
      <c r="H174" s="69"/>
    </row>
    <row r="175" spans="1:8" s="62" customFormat="1" ht="19.5" customHeight="1" x14ac:dyDescent="0.25">
      <c r="A175" s="236">
        <v>329</v>
      </c>
      <c r="B175" s="237"/>
      <c r="C175" s="238"/>
      <c r="D175" s="174" t="s">
        <v>128</v>
      </c>
      <c r="E175" s="186">
        <v>2600</v>
      </c>
      <c r="F175" s="174"/>
      <c r="G175" s="69"/>
      <c r="H175" s="69">
        <f t="shared" si="1"/>
        <v>0</v>
      </c>
    </row>
    <row r="176" spans="1:8" s="62" customFormat="1" ht="19.5" customHeight="1" x14ac:dyDescent="0.25">
      <c r="A176" s="168"/>
      <c r="B176" s="169">
        <v>324</v>
      </c>
      <c r="C176" s="170"/>
      <c r="D176" s="174" t="s">
        <v>226</v>
      </c>
      <c r="E176" s="186"/>
      <c r="F176" s="174"/>
      <c r="G176" s="69">
        <f>+G177</f>
        <v>3300.34</v>
      </c>
      <c r="H176" s="69" t="e">
        <f t="shared" si="1"/>
        <v>#DIV/0!</v>
      </c>
    </row>
    <row r="177" spans="1:8" ht="19.5" customHeight="1" x14ac:dyDescent="0.25">
      <c r="A177" s="187"/>
      <c r="B177" s="188"/>
      <c r="C177" s="189">
        <v>3241</v>
      </c>
      <c r="D177" s="113" t="s">
        <v>226</v>
      </c>
      <c r="E177" s="176"/>
      <c r="F177" s="113"/>
      <c r="G177" s="67">
        <v>3300.34</v>
      </c>
      <c r="H177" s="69"/>
    </row>
    <row r="178" spans="1:8" ht="19.5" customHeight="1" x14ac:dyDescent="0.25">
      <c r="A178" s="245">
        <v>4</v>
      </c>
      <c r="B178" s="246"/>
      <c r="C178" s="247"/>
      <c r="D178" s="160" t="s">
        <v>172</v>
      </c>
      <c r="E178" s="156">
        <f>+E179</f>
        <v>7200</v>
      </c>
      <c r="F178" s="113"/>
      <c r="G178" s="67"/>
      <c r="H178" s="69">
        <f t="shared" si="1"/>
        <v>0</v>
      </c>
    </row>
    <row r="179" spans="1:8" ht="19.5" customHeight="1" x14ac:dyDescent="0.25">
      <c r="A179" s="248">
        <v>42</v>
      </c>
      <c r="B179" s="249"/>
      <c r="C179" s="250"/>
      <c r="D179" s="160" t="s">
        <v>142</v>
      </c>
      <c r="E179" s="156">
        <f>+E180</f>
        <v>7200</v>
      </c>
      <c r="F179" s="113"/>
      <c r="G179" s="67"/>
      <c r="H179" s="69">
        <f t="shared" si="1"/>
        <v>0</v>
      </c>
    </row>
    <row r="180" spans="1:8" ht="19.5" customHeight="1" x14ac:dyDescent="0.25">
      <c r="A180" s="161"/>
      <c r="B180" s="162">
        <v>422</v>
      </c>
      <c r="C180" s="163"/>
      <c r="D180" s="113" t="s">
        <v>143</v>
      </c>
      <c r="E180" s="156">
        <v>7200</v>
      </c>
      <c r="F180" s="113"/>
      <c r="G180" s="67"/>
      <c r="H180" s="69">
        <f t="shared" si="1"/>
        <v>0</v>
      </c>
    </row>
    <row r="181" spans="1:8" x14ac:dyDescent="0.25">
      <c r="A181" s="274" t="s">
        <v>196</v>
      </c>
      <c r="B181" s="275"/>
      <c r="C181" s="276"/>
      <c r="D181" s="128" t="s">
        <v>197</v>
      </c>
      <c r="E181" s="129">
        <f>+E182</f>
        <v>8480</v>
      </c>
      <c r="F181" s="129"/>
      <c r="G181" s="130">
        <f t="shared" ref="G181:G182" si="18">+G182</f>
        <v>8480</v>
      </c>
      <c r="H181" s="130">
        <f t="shared" si="1"/>
        <v>100</v>
      </c>
    </row>
    <row r="182" spans="1:8" ht="25.5" x14ac:dyDescent="0.25">
      <c r="A182" s="277" t="s">
        <v>198</v>
      </c>
      <c r="B182" s="278"/>
      <c r="C182" s="279"/>
      <c r="D182" s="131" t="s">
        <v>199</v>
      </c>
      <c r="E182" s="132">
        <f>+E183</f>
        <v>8480</v>
      </c>
      <c r="F182" s="132"/>
      <c r="G182" s="133">
        <f t="shared" si="18"/>
        <v>8480</v>
      </c>
      <c r="H182" s="133">
        <f t="shared" si="1"/>
        <v>100</v>
      </c>
    </row>
    <row r="183" spans="1:8" x14ac:dyDescent="0.25">
      <c r="A183" s="286" t="s">
        <v>200</v>
      </c>
      <c r="B183" s="287"/>
      <c r="C183" s="288"/>
      <c r="D183" s="134" t="s">
        <v>201</v>
      </c>
      <c r="E183" s="135">
        <f>+E184+E198</f>
        <v>8480</v>
      </c>
      <c r="F183" s="135"/>
      <c r="G183" s="136">
        <f t="shared" ref="G183" si="19">+G184+G198</f>
        <v>8480</v>
      </c>
      <c r="H183" s="136">
        <f t="shared" si="1"/>
        <v>100</v>
      </c>
    </row>
    <row r="184" spans="1:8" s="62" customFormat="1" x14ac:dyDescent="0.25">
      <c r="A184" s="245">
        <v>3</v>
      </c>
      <c r="B184" s="246"/>
      <c r="C184" s="247"/>
      <c r="D184" s="151" t="s">
        <v>4</v>
      </c>
      <c r="E184" s="150">
        <f>+E185+E186+E195</f>
        <v>8480</v>
      </c>
      <c r="F184" s="150"/>
      <c r="G184" s="69">
        <f>+G185+G186+G195</f>
        <v>8480</v>
      </c>
      <c r="H184" s="69">
        <f t="shared" si="1"/>
        <v>100</v>
      </c>
    </row>
    <row r="185" spans="1:8" s="62" customFormat="1" x14ac:dyDescent="0.25">
      <c r="A185" s="248">
        <v>31</v>
      </c>
      <c r="B185" s="249"/>
      <c r="C185" s="250"/>
      <c r="D185" s="151" t="s">
        <v>5</v>
      </c>
      <c r="E185" s="150"/>
      <c r="F185" s="150"/>
      <c r="G185" s="69"/>
      <c r="H185" s="69" t="e">
        <f t="shared" si="1"/>
        <v>#DIV/0!</v>
      </c>
    </row>
    <row r="186" spans="1:8" s="62" customFormat="1" x14ac:dyDescent="0.25">
      <c r="A186" s="248">
        <v>32</v>
      </c>
      <c r="B186" s="249"/>
      <c r="C186" s="250"/>
      <c r="D186" s="151" t="s">
        <v>16</v>
      </c>
      <c r="E186" s="150">
        <f>+E187+E191+E193</f>
        <v>7470</v>
      </c>
      <c r="F186" s="150"/>
      <c r="G186" s="69">
        <f>+G187+G191+G193</f>
        <v>7408.93</v>
      </c>
      <c r="H186" s="69">
        <f>+G186/E186*100</f>
        <v>99.182463186077655</v>
      </c>
    </row>
    <row r="187" spans="1:8" s="62" customFormat="1" x14ac:dyDescent="0.25">
      <c r="A187" s="236">
        <v>321</v>
      </c>
      <c r="B187" s="237"/>
      <c r="C187" s="238"/>
      <c r="D187" s="151" t="s">
        <v>48</v>
      </c>
      <c r="E187" s="150">
        <v>6240</v>
      </c>
      <c r="F187" s="150"/>
      <c r="G187" s="69">
        <f>+G188+G189+G190</f>
        <v>6240</v>
      </c>
      <c r="H187" s="69">
        <f t="shared" ref="H187:H198" si="20">+G187/E187*100</f>
        <v>100</v>
      </c>
    </row>
    <row r="188" spans="1:8" x14ac:dyDescent="0.25">
      <c r="A188" s="233">
        <v>3211</v>
      </c>
      <c r="B188" s="234"/>
      <c r="C188" s="235"/>
      <c r="D188" s="113" t="s">
        <v>109</v>
      </c>
      <c r="E188" s="8"/>
      <c r="F188" s="8"/>
      <c r="G188" s="67">
        <v>1849.47</v>
      </c>
      <c r="H188" s="69"/>
    </row>
    <row r="189" spans="1:8" x14ac:dyDescent="0.25">
      <c r="A189" s="233">
        <v>3213</v>
      </c>
      <c r="B189" s="234"/>
      <c r="C189" s="235"/>
      <c r="D189" s="113" t="s">
        <v>111</v>
      </c>
      <c r="E189" s="8"/>
      <c r="F189" s="8"/>
      <c r="G189" s="67">
        <v>1170.1300000000001</v>
      </c>
      <c r="H189" s="69"/>
    </row>
    <row r="190" spans="1:8" ht="25.5" x14ac:dyDescent="0.25">
      <c r="A190" s="233">
        <v>3214</v>
      </c>
      <c r="B190" s="234"/>
      <c r="C190" s="235"/>
      <c r="D190" s="113" t="s">
        <v>112</v>
      </c>
      <c r="E190" s="8"/>
      <c r="F190" s="8"/>
      <c r="G190" s="67">
        <v>3220.4</v>
      </c>
      <c r="H190" s="69"/>
    </row>
    <row r="191" spans="1:8" s="62" customFormat="1" x14ac:dyDescent="0.25">
      <c r="A191" s="236">
        <v>322</v>
      </c>
      <c r="B191" s="237"/>
      <c r="C191" s="238"/>
      <c r="D191" s="151" t="s">
        <v>113</v>
      </c>
      <c r="E191" s="150">
        <v>1000</v>
      </c>
      <c r="F191" s="150"/>
      <c r="G191" s="69">
        <f>+G192</f>
        <v>938.93</v>
      </c>
      <c r="H191" s="69">
        <f t="shared" si="20"/>
        <v>93.892999999999986</v>
      </c>
    </row>
    <row r="192" spans="1:8" ht="25.5" x14ac:dyDescent="0.25">
      <c r="A192" s="233">
        <v>3221</v>
      </c>
      <c r="B192" s="234"/>
      <c r="C192" s="235"/>
      <c r="D192" s="113" t="s">
        <v>114</v>
      </c>
      <c r="E192" s="8"/>
      <c r="F192" s="8"/>
      <c r="G192" s="67">
        <v>938.93</v>
      </c>
      <c r="H192" s="69"/>
    </row>
    <row r="193" spans="1:8" s="62" customFormat="1" x14ac:dyDescent="0.25">
      <c r="A193" s="236">
        <v>323</v>
      </c>
      <c r="B193" s="237"/>
      <c r="C193" s="238"/>
      <c r="D193" s="151" t="s">
        <v>119</v>
      </c>
      <c r="E193" s="150">
        <v>230</v>
      </c>
      <c r="F193" s="150"/>
      <c r="G193" s="69">
        <f>+G194</f>
        <v>230</v>
      </c>
      <c r="H193" s="69">
        <f t="shared" si="20"/>
        <v>100</v>
      </c>
    </row>
    <row r="194" spans="1:8" x14ac:dyDescent="0.25">
      <c r="A194" s="233">
        <v>3231</v>
      </c>
      <c r="B194" s="234"/>
      <c r="C194" s="235"/>
      <c r="D194" s="113" t="s">
        <v>120</v>
      </c>
      <c r="E194" s="8"/>
      <c r="F194" s="8"/>
      <c r="G194" s="67">
        <v>230</v>
      </c>
      <c r="H194" s="69"/>
    </row>
    <row r="195" spans="1:8" s="62" customFormat="1" ht="38.25" x14ac:dyDescent="0.25">
      <c r="A195" s="152">
        <v>37</v>
      </c>
      <c r="B195" s="153"/>
      <c r="C195" s="154"/>
      <c r="D195" s="151" t="s">
        <v>178</v>
      </c>
      <c r="E195" s="150">
        <f>+E196</f>
        <v>1010</v>
      </c>
      <c r="F195" s="150"/>
      <c r="G195" s="69">
        <f>+G196</f>
        <v>1071.07</v>
      </c>
      <c r="H195" s="69">
        <f t="shared" si="20"/>
        <v>106.04653465346534</v>
      </c>
    </row>
    <row r="196" spans="1:8" s="62" customFormat="1" ht="25.5" x14ac:dyDescent="0.25">
      <c r="A196" s="236">
        <v>372</v>
      </c>
      <c r="B196" s="237"/>
      <c r="C196" s="238"/>
      <c r="D196" s="151" t="s">
        <v>137</v>
      </c>
      <c r="E196" s="150">
        <v>1010</v>
      </c>
      <c r="F196" s="150"/>
      <c r="G196" s="69">
        <f>+G197</f>
        <v>1071.07</v>
      </c>
      <c r="H196" s="69">
        <f t="shared" si="20"/>
        <v>106.04653465346534</v>
      </c>
    </row>
    <row r="197" spans="1:8" x14ac:dyDescent="0.25">
      <c r="A197" s="280">
        <v>3722</v>
      </c>
      <c r="B197" s="281"/>
      <c r="C197" s="282"/>
      <c r="D197" s="113" t="s">
        <v>136</v>
      </c>
      <c r="E197" s="8"/>
      <c r="F197" s="8"/>
      <c r="G197" s="67">
        <v>1071.07</v>
      </c>
      <c r="H197" s="69"/>
    </row>
    <row r="198" spans="1:8" s="62" customFormat="1" ht="25.5" x14ac:dyDescent="0.25">
      <c r="A198" s="245">
        <v>4</v>
      </c>
      <c r="B198" s="246"/>
      <c r="C198" s="247"/>
      <c r="D198" s="151" t="s">
        <v>172</v>
      </c>
      <c r="E198" s="150">
        <f>+E199</f>
        <v>0</v>
      </c>
      <c r="F198" s="150"/>
      <c r="G198" s="69">
        <f t="shared" ref="G198" si="21">+G199</f>
        <v>0</v>
      </c>
      <c r="H198" s="69" t="e">
        <f t="shared" si="20"/>
        <v>#DIV/0!</v>
      </c>
    </row>
    <row r="199" spans="1:8" s="62" customFormat="1" ht="38.25" x14ac:dyDescent="0.25">
      <c r="A199" s="248">
        <v>42</v>
      </c>
      <c r="B199" s="249"/>
      <c r="C199" s="250"/>
      <c r="D199" s="151" t="s">
        <v>142</v>
      </c>
      <c r="E199" s="150"/>
      <c r="F199" s="150"/>
      <c r="G199" s="69"/>
      <c r="H199" s="69"/>
    </row>
    <row r="200" spans="1:8" x14ac:dyDescent="0.25">
      <c r="A200" s="289" t="s">
        <v>202</v>
      </c>
      <c r="B200" s="290"/>
      <c r="C200" s="291"/>
      <c r="D200" s="137" t="s">
        <v>203</v>
      </c>
      <c r="E200" s="138">
        <f>+E201+E220</f>
        <v>1300386</v>
      </c>
      <c r="F200" s="138"/>
      <c r="G200" s="139">
        <f>+G201+G220</f>
        <v>1317005.01</v>
      </c>
      <c r="H200" s="139">
        <f t="shared" si="1"/>
        <v>101.27800591516673</v>
      </c>
    </row>
    <row r="201" spans="1:8" ht="25.5" x14ac:dyDescent="0.25">
      <c r="A201" s="239" t="s">
        <v>204</v>
      </c>
      <c r="B201" s="240"/>
      <c r="C201" s="241"/>
      <c r="D201" s="140" t="s">
        <v>205</v>
      </c>
      <c r="E201" s="141">
        <f>+E202</f>
        <v>1116776</v>
      </c>
      <c r="F201" s="141"/>
      <c r="G201" s="142">
        <f t="shared" ref="G201:G202" si="22">+G202</f>
        <v>1124332.31</v>
      </c>
      <c r="H201" s="142">
        <f t="shared" si="1"/>
        <v>100.67661822961811</v>
      </c>
    </row>
    <row r="202" spans="1:8" x14ac:dyDescent="0.25">
      <c r="A202" s="242" t="s">
        <v>200</v>
      </c>
      <c r="B202" s="243"/>
      <c r="C202" s="244"/>
      <c r="D202" s="143" t="s">
        <v>201</v>
      </c>
      <c r="E202" s="144">
        <f>+E203</f>
        <v>1116776</v>
      </c>
      <c r="F202" s="144"/>
      <c r="G202" s="145">
        <f t="shared" si="22"/>
        <v>1124332.31</v>
      </c>
      <c r="H202" s="145">
        <f t="shared" si="1"/>
        <v>100.67661822961811</v>
      </c>
    </row>
    <row r="203" spans="1:8" s="62" customFormat="1" x14ac:dyDescent="0.25">
      <c r="A203" s="245">
        <v>3</v>
      </c>
      <c r="B203" s="246"/>
      <c r="C203" s="247"/>
      <c r="D203" s="151" t="s">
        <v>4</v>
      </c>
      <c r="E203" s="150">
        <f>+E204+E213</f>
        <v>1116776</v>
      </c>
      <c r="F203" s="150"/>
      <c r="G203" s="69">
        <f>+G204+G213</f>
        <v>1124332.31</v>
      </c>
      <c r="H203" s="69">
        <f t="shared" si="1"/>
        <v>100.67661822961811</v>
      </c>
    </row>
    <row r="204" spans="1:8" s="62" customFormat="1" x14ac:dyDescent="0.25">
      <c r="A204" s="248">
        <v>31</v>
      </c>
      <c r="B204" s="249"/>
      <c r="C204" s="250"/>
      <c r="D204" s="151" t="s">
        <v>5</v>
      </c>
      <c r="E204" s="150">
        <f>+E205+E209+E211</f>
        <v>1070000</v>
      </c>
      <c r="F204" s="150"/>
      <c r="G204" s="69">
        <f>+G205+G209+G211</f>
        <v>1075345.73</v>
      </c>
      <c r="H204" s="69">
        <f t="shared" si="1"/>
        <v>100.49960093457943</v>
      </c>
    </row>
    <row r="205" spans="1:8" s="62" customFormat="1" x14ac:dyDescent="0.25">
      <c r="A205" s="236">
        <v>311</v>
      </c>
      <c r="B205" s="237"/>
      <c r="C205" s="238"/>
      <c r="D205" s="151" t="s">
        <v>208</v>
      </c>
      <c r="E205" s="150">
        <v>885000</v>
      </c>
      <c r="F205" s="150"/>
      <c r="G205" s="69">
        <f>SUM(G206:G208)</f>
        <v>888918.26</v>
      </c>
      <c r="H205" s="69">
        <f t="shared" si="1"/>
        <v>100.44274124293786</v>
      </c>
    </row>
    <row r="206" spans="1:8" x14ac:dyDescent="0.25">
      <c r="A206" s="233">
        <v>3111</v>
      </c>
      <c r="B206" s="234"/>
      <c r="C206" s="235"/>
      <c r="D206" s="113" t="s">
        <v>47</v>
      </c>
      <c r="E206" s="8"/>
      <c r="F206" s="8"/>
      <c r="G206" s="67">
        <v>829951.53</v>
      </c>
      <c r="H206" s="69"/>
    </row>
    <row r="207" spans="1:8" x14ac:dyDescent="0.25">
      <c r="A207" s="233">
        <v>3113</v>
      </c>
      <c r="B207" s="234"/>
      <c r="C207" s="235"/>
      <c r="D207" s="113" t="s">
        <v>103</v>
      </c>
      <c r="E207" s="8"/>
      <c r="F207" s="8"/>
      <c r="G207" s="67">
        <v>23230.95</v>
      </c>
      <c r="H207" s="69"/>
    </row>
    <row r="208" spans="1:8" x14ac:dyDescent="0.25">
      <c r="A208" s="233">
        <v>3114</v>
      </c>
      <c r="B208" s="234"/>
      <c r="C208" s="235"/>
      <c r="D208" s="113" t="s">
        <v>104</v>
      </c>
      <c r="E208" s="8"/>
      <c r="F208" s="8"/>
      <c r="G208" s="67">
        <v>35735.78</v>
      </c>
      <c r="H208" s="69"/>
    </row>
    <row r="209" spans="1:8" s="62" customFormat="1" x14ac:dyDescent="0.25">
      <c r="A209" s="236">
        <v>312</v>
      </c>
      <c r="B209" s="237"/>
      <c r="C209" s="238"/>
      <c r="D209" s="151" t="s">
        <v>105</v>
      </c>
      <c r="E209" s="150">
        <v>39000</v>
      </c>
      <c r="F209" s="150"/>
      <c r="G209" s="69">
        <f>+G210</f>
        <v>39755.9</v>
      </c>
      <c r="H209" s="69">
        <f t="shared" si="1"/>
        <v>101.93820512820513</v>
      </c>
    </row>
    <row r="210" spans="1:8" x14ac:dyDescent="0.25">
      <c r="A210" s="233">
        <v>3121</v>
      </c>
      <c r="B210" s="234"/>
      <c r="C210" s="235"/>
      <c r="D210" s="113" t="s">
        <v>105</v>
      </c>
      <c r="E210" s="8"/>
      <c r="F210" s="8"/>
      <c r="G210" s="67">
        <v>39755.9</v>
      </c>
      <c r="H210" s="69"/>
    </row>
    <row r="211" spans="1:8" s="62" customFormat="1" x14ac:dyDescent="0.25">
      <c r="A211" s="236">
        <v>313</v>
      </c>
      <c r="B211" s="237"/>
      <c r="C211" s="238"/>
      <c r="D211" s="151" t="s">
        <v>106</v>
      </c>
      <c r="E211" s="150">
        <v>146000</v>
      </c>
      <c r="F211" s="150"/>
      <c r="G211" s="69">
        <f>+G212</f>
        <v>146671.57</v>
      </c>
      <c r="H211" s="69">
        <f t="shared" si="1"/>
        <v>100.45997945205481</v>
      </c>
    </row>
    <row r="212" spans="1:8" x14ac:dyDescent="0.25">
      <c r="A212" s="233">
        <v>3132</v>
      </c>
      <c r="B212" s="234"/>
      <c r="C212" s="235"/>
      <c r="D212" s="113" t="s">
        <v>107</v>
      </c>
      <c r="E212" s="8"/>
      <c r="F212" s="8"/>
      <c r="G212" s="67">
        <v>146671.57</v>
      </c>
      <c r="H212" s="69"/>
    </row>
    <row r="213" spans="1:8" x14ac:dyDescent="0.25">
      <c r="A213" s="283">
        <v>32</v>
      </c>
      <c r="B213" s="284"/>
      <c r="C213" s="285"/>
      <c r="D213" s="113" t="s">
        <v>16</v>
      </c>
      <c r="E213" s="8">
        <f>+E214+E216+E218</f>
        <v>46776</v>
      </c>
      <c r="F213" s="8"/>
      <c r="G213" s="67">
        <f>+G214+G218+G216</f>
        <v>48986.579999999994</v>
      </c>
      <c r="H213" s="69"/>
    </row>
    <row r="214" spans="1:8" s="62" customFormat="1" x14ac:dyDescent="0.25">
      <c r="A214" s="236">
        <v>321</v>
      </c>
      <c r="B214" s="237"/>
      <c r="C214" s="238"/>
      <c r="D214" s="151" t="s">
        <v>48</v>
      </c>
      <c r="E214" s="150">
        <v>45000</v>
      </c>
      <c r="F214" s="150"/>
      <c r="G214" s="69">
        <f>+G215</f>
        <v>47561.2</v>
      </c>
      <c r="H214" s="69">
        <f t="shared" si="1"/>
        <v>105.69155555555554</v>
      </c>
    </row>
    <row r="215" spans="1:8" ht="27" customHeight="1" x14ac:dyDescent="0.25">
      <c r="A215" s="233">
        <v>3212</v>
      </c>
      <c r="B215" s="234"/>
      <c r="C215" s="235"/>
      <c r="D215" s="113" t="s">
        <v>110</v>
      </c>
      <c r="E215" s="8"/>
      <c r="F215" s="8"/>
      <c r="G215" s="67">
        <v>47561.2</v>
      </c>
      <c r="H215" s="69"/>
    </row>
    <row r="216" spans="1:8" s="62" customFormat="1" ht="27" customHeight="1" x14ac:dyDescent="0.25">
      <c r="A216" s="236">
        <v>322</v>
      </c>
      <c r="B216" s="237"/>
      <c r="C216" s="238"/>
      <c r="D216" s="174" t="s">
        <v>113</v>
      </c>
      <c r="E216" s="150">
        <v>376</v>
      </c>
      <c r="F216" s="150"/>
      <c r="G216" s="69">
        <f>+G217</f>
        <v>40.950000000000003</v>
      </c>
      <c r="H216" s="69">
        <f t="shared" si="1"/>
        <v>10.89095744680851</v>
      </c>
    </row>
    <row r="217" spans="1:8" ht="25.5" x14ac:dyDescent="0.25">
      <c r="A217" s="233">
        <v>3221</v>
      </c>
      <c r="B217" s="234"/>
      <c r="C217" s="235"/>
      <c r="D217" s="113" t="s">
        <v>114</v>
      </c>
      <c r="E217" s="8"/>
      <c r="F217" s="8"/>
      <c r="G217" s="67">
        <v>40.950000000000003</v>
      </c>
      <c r="H217" s="69"/>
    </row>
    <row r="218" spans="1:8" s="62" customFormat="1" ht="27" customHeight="1" x14ac:dyDescent="0.25">
      <c r="A218" s="236">
        <v>329</v>
      </c>
      <c r="B218" s="237"/>
      <c r="C218" s="238"/>
      <c r="D218" s="151" t="s">
        <v>128</v>
      </c>
      <c r="E218" s="150">
        <v>1400</v>
      </c>
      <c r="F218" s="150"/>
      <c r="G218" s="69">
        <f>+G219</f>
        <v>1384.43</v>
      </c>
      <c r="H218" s="69">
        <f t="shared" si="1"/>
        <v>98.887857142857143</v>
      </c>
    </row>
    <row r="219" spans="1:8" ht="21" customHeight="1" x14ac:dyDescent="0.25">
      <c r="A219" s="233">
        <v>3295</v>
      </c>
      <c r="B219" s="234"/>
      <c r="C219" s="235"/>
      <c r="D219" s="113" t="s">
        <v>132</v>
      </c>
      <c r="E219" s="8"/>
      <c r="F219" s="8"/>
      <c r="G219" s="67">
        <v>1384.43</v>
      </c>
      <c r="H219" s="69"/>
    </row>
    <row r="220" spans="1:8" ht="25.5" x14ac:dyDescent="0.25">
      <c r="A220" s="239" t="s">
        <v>206</v>
      </c>
      <c r="B220" s="240"/>
      <c r="C220" s="241"/>
      <c r="D220" s="140" t="s">
        <v>207</v>
      </c>
      <c r="E220" s="141">
        <f>+E221</f>
        <v>183610</v>
      </c>
      <c r="F220" s="141"/>
      <c r="G220" s="142">
        <f t="shared" ref="G220" si="23">+G221</f>
        <v>192672.7</v>
      </c>
      <c r="H220" s="142">
        <f t="shared" si="1"/>
        <v>104.93584227438592</v>
      </c>
    </row>
    <row r="221" spans="1:8" ht="15" customHeight="1" x14ac:dyDescent="0.25">
      <c r="A221" s="242" t="s">
        <v>200</v>
      </c>
      <c r="B221" s="243"/>
      <c r="C221" s="244"/>
      <c r="D221" s="143" t="s">
        <v>201</v>
      </c>
      <c r="E221" s="144">
        <f>+E222+E238</f>
        <v>183610</v>
      </c>
      <c r="F221" s="144"/>
      <c r="G221" s="145">
        <f>+G222+G238</f>
        <v>192672.7</v>
      </c>
      <c r="H221" s="145">
        <f t="shared" si="1"/>
        <v>104.93584227438592</v>
      </c>
    </row>
    <row r="222" spans="1:8" s="62" customFormat="1" x14ac:dyDescent="0.25">
      <c r="A222" s="245">
        <v>3</v>
      </c>
      <c r="B222" s="246"/>
      <c r="C222" s="247"/>
      <c r="D222" s="151" t="s">
        <v>4</v>
      </c>
      <c r="E222" s="150">
        <f>+E223+E224+E235</f>
        <v>181620</v>
      </c>
      <c r="F222" s="150"/>
      <c r="G222" s="69">
        <f>+G223+G224+G235</f>
        <v>191180.02000000002</v>
      </c>
      <c r="H222" s="69">
        <f t="shared" si="1"/>
        <v>105.26374848584959</v>
      </c>
    </row>
    <row r="223" spans="1:8" s="62" customFormat="1" x14ac:dyDescent="0.25">
      <c r="A223" s="248">
        <v>31</v>
      </c>
      <c r="B223" s="249"/>
      <c r="C223" s="250"/>
      <c r="D223" s="151" t="s">
        <v>5</v>
      </c>
      <c r="E223" s="150"/>
      <c r="F223" s="150"/>
      <c r="G223" s="69"/>
      <c r="H223" s="69" t="e">
        <f t="shared" si="1"/>
        <v>#DIV/0!</v>
      </c>
    </row>
    <row r="224" spans="1:8" s="62" customFormat="1" x14ac:dyDescent="0.25">
      <c r="A224" s="248">
        <v>32</v>
      </c>
      <c r="B224" s="249"/>
      <c r="C224" s="250"/>
      <c r="D224" s="151" t="s">
        <v>16</v>
      </c>
      <c r="E224" s="150">
        <f>+E225+E228+E232</f>
        <v>86470</v>
      </c>
      <c r="F224" s="150"/>
      <c r="G224" s="69">
        <f>+G225+G228+G232</f>
        <v>84411.080000000016</v>
      </c>
      <c r="H224" s="69">
        <f t="shared" ref="H224:H240" si="24">+G224/E224*100</f>
        <v>97.618919856597685</v>
      </c>
    </row>
    <row r="225" spans="1:8" s="62" customFormat="1" x14ac:dyDescent="0.25">
      <c r="A225" s="236">
        <v>322</v>
      </c>
      <c r="B225" s="237"/>
      <c r="C225" s="238"/>
      <c r="D225" s="151" t="s">
        <v>113</v>
      </c>
      <c r="E225" s="150">
        <v>8840</v>
      </c>
      <c r="F225" s="150"/>
      <c r="G225" s="69">
        <f>+G226+G227</f>
        <v>8296.27</v>
      </c>
      <c r="H225" s="69">
        <f t="shared" si="24"/>
        <v>93.849208144796378</v>
      </c>
    </row>
    <row r="226" spans="1:8" ht="25.5" x14ac:dyDescent="0.25">
      <c r="A226" s="233">
        <v>3221</v>
      </c>
      <c r="B226" s="234"/>
      <c r="C226" s="235"/>
      <c r="D226" s="113" t="s">
        <v>114</v>
      </c>
      <c r="E226" s="8"/>
      <c r="F226" s="8"/>
      <c r="G226" s="67">
        <v>5954.23</v>
      </c>
      <c r="H226" s="69"/>
    </row>
    <row r="227" spans="1:8" x14ac:dyDescent="0.25">
      <c r="A227" s="233">
        <v>3223</v>
      </c>
      <c r="B227" s="234"/>
      <c r="C227" s="235"/>
      <c r="D227" s="113" t="s">
        <v>115</v>
      </c>
      <c r="E227" s="8"/>
      <c r="F227" s="8"/>
      <c r="G227" s="67">
        <v>2342.04</v>
      </c>
      <c r="H227" s="69"/>
    </row>
    <row r="228" spans="1:8" s="62" customFormat="1" x14ac:dyDescent="0.25">
      <c r="A228" s="236">
        <v>323</v>
      </c>
      <c r="B228" s="237"/>
      <c r="C228" s="238"/>
      <c r="D228" s="151" t="s">
        <v>119</v>
      </c>
      <c r="E228" s="150">
        <v>76630</v>
      </c>
      <c r="F228" s="150"/>
      <c r="G228" s="69">
        <f>+G229+G230+G231</f>
        <v>74870.48000000001</v>
      </c>
      <c r="H228" s="69">
        <f t="shared" si="24"/>
        <v>97.703875766671032</v>
      </c>
    </row>
    <row r="229" spans="1:8" x14ac:dyDescent="0.25">
      <c r="A229" s="233">
        <v>3231</v>
      </c>
      <c r="B229" s="234"/>
      <c r="C229" s="235"/>
      <c r="D229" s="113" t="s">
        <v>120</v>
      </c>
      <c r="E229" s="8"/>
      <c r="F229" s="8"/>
      <c r="G229" s="67">
        <v>73646.89</v>
      </c>
      <c r="H229" s="69"/>
    </row>
    <row r="230" spans="1:8" x14ac:dyDescent="0.25">
      <c r="A230" s="233">
        <v>3235</v>
      </c>
      <c r="B230" s="234"/>
      <c r="C230" s="235"/>
      <c r="D230" s="113" t="s">
        <v>124</v>
      </c>
      <c r="E230" s="8"/>
      <c r="F230" s="8"/>
      <c r="G230" s="67">
        <v>980.74</v>
      </c>
      <c r="H230" s="69"/>
    </row>
    <row r="231" spans="1:8" x14ac:dyDescent="0.25">
      <c r="A231" s="171"/>
      <c r="B231" s="172"/>
      <c r="C231" s="173">
        <v>3239</v>
      </c>
      <c r="D231" s="113" t="s">
        <v>127</v>
      </c>
      <c r="E231" s="8"/>
      <c r="F231" s="8"/>
      <c r="G231" s="67">
        <v>242.85</v>
      </c>
      <c r="H231" s="69"/>
    </row>
    <row r="232" spans="1:8" s="62" customFormat="1" ht="27" customHeight="1" x14ac:dyDescent="0.25">
      <c r="A232" s="236">
        <v>329</v>
      </c>
      <c r="B232" s="237"/>
      <c r="C232" s="238"/>
      <c r="D232" s="174" t="s">
        <v>128</v>
      </c>
      <c r="E232" s="150">
        <v>1000</v>
      </c>
      <c r="F232" s="150"/>
      <c r="G232" s="69">
        <f>+G233+G234</f>
        <v>1244.33</v>
      </c>
      <c r="H232" s="69">
        <f t="shared" si="24"/>
        <v>124.43299999999999</v>
      </c>
    </row>
    <row r="233" spans="1:8" s="192" customFormat="1" ht="27" customHeight="1" x14ac:dyDescent="0.25">
      <c r="A233" s="187"/>
      <c r="B233" s="188"/>
      <c r="C233" s="189">
        <v>3292</v>
      </c>
      <c r="D233" s="113" t="s">
        <v>129</v>
      </c>
      <c r="E233" s="8"/>
      <c r="F233" s="8"/>
      <c r="G233" s="67">
        <v>1160.33</v>
      </c>
      <c r="H233" s="69"/>
    </row>
    <row r="234" spans="1:8" s="192" customFormat="1" ht="27" customHeight="1" x14ac:dyDescent="0.25">
      <c r="A234" s="187"/>
      <c r="B234" s="188"/>
      <c r="C234" s="189">
        <v>3299</v>
      </c>
      <c r="D234" s="113" t="s">
        <v>128</v>
      </c>
      <c r="E234" s="8"/>
      <c r="F234" s="8"/>
      <c r="G234" s="67">
        <v>84</v>
      </c>
      <c r="H234" s="69"/>
    </row>
    <row r="235" spans="1:8" s="62" customFormat="1" ht="38.25" x14ac:dyDescent="0.25">
      <c r="A235" s="152">
        <v>37</v>
      </c>
      <c r="B235" s="153"/>
      <c r="C235" s="154"/>
      <c r="D235" s="151" t="s">
        <v>178</v>
      </c>
      <c r="E235" s="150">
        <f>+E236</f>
        <v>95150</v>
      </c>
      <c r="F235" s="150"/>
      <c r="G235" s="69">
        <f>+G236</f>
        <v>106768.94</v>
      </c>
      <c r="H235" s="69">
        <f t="shared" si="24"/>
        <v>112.21118234366789</v>
      </c>
    </row>
    <row r="236" spans="1:8" s="62" customFormat="1" ht="25.5" x14ac:dyDescent="0.25">
      <c r="A236" s="236">
        <v>372</v>
      </c>
      <c r="B236" s="237"/>
      <c r="C236" s="238"/>
      <c r="D236" s="151" t="s">
        <v>137</v>
      </c>
      <c r="E236" s="150">
        <v>95150</v>
      </c>
      <c r="F236" s="150"/>
      <c r="G236" s="69">
        <f>+G237</f>
        <v>106768.94</v>
      </c>
      <c r="H236" s="69">
        <f t="shared" si="24"/>
        <v>112.21118234366789</v>
      </c>
    </row>
    <row r="237" spans="1:8" x14ac:dyDescent="0.25">
      <c r="A237" s="114">
        <v>3722</v>
      </c>
      <c r="B237" s="115"/>
      <c r="C237" s="116"/>
      <c r="D237" s="113" t="s">
        <v>136</v>
      </c>
      <c r="E237" s="8"/>
      <c r="F237" s="8"/>
      <c r="G237" s="67">
        <v>106768.94</v>
      </c>
      <c r="H237" s="69"/>
    </row>
    <row r="238" spans="1:8" s="62" customFormat="1" ht="25.5" x14ac:dyDescent="0.25">
      <c r="A238" s="245">
        <v>4</v>
      </c>
      <c r="B238" s="246"/>
      <c r="C238" s="247"/>
      <c r="D238" s="151" t="s">
        <v>172</v>
      </c>
      <c r="E238" s="150">
        <f>+E239</f>
        <v>1990</v>
      </c>
      <c r="F238" s="150"/>
      <c r="G238" s="69">
        <f t="shared" ref="G238" si="25">+G239</f>
        <v>1492.68</v>
      </c>
      <c r="H238" s="69">
        <f t="shared" si="24"/>
        <v>75.009045226130652</v>
      </c>
    </row>
    <row r="239" spans="1:8" s="62" customFormat="1" ht="29.25" customHeight="1" x14ac:dyDescent="0.25">
      <c r="A239" s="248">
        <v>42</v>
      </c>
      <c r="B239" s="249"/>
      <c r="C239" s="250"/>
      <c r="D239" s="151" t="s">
        <v>142</v>
      </c>
      <c r="E239" s="150">
        <v>1990</v>
      </c>
      <c r="F239" s="150"/>
      <c r="G239" s="69">
        <f>+G240</f>
        <v>1492.68</v>
      </c>
      <c r="H239" s="69">
        <f t="shared" si="24"/>
        <v>75.009045226130652</v>
      </c>
    </row>
    <row r="240" spans="1:8" s="62" customFormat="1" ht="29.25" customHeight="1" x14ac:dyDescent="0.25">
      <c r="A240" s="165"/>
      <c r="B240" s="166">
        <v>424</v>
      </c>
      <c r="C240" s="167"/>
      <c r="D240" s="174" t="s">
        <v>147</v>
      </c>
      <c r="E240" s="150">
        <v>1990</v>
      </c>
      <c r="F240" s="150"/>
      <c r="G240" s="69">
        <f>+G241</f>
        <v>1492.68</v>
      </c>
      <c r="H240" s="69">
        <f t="shared" si="24"/>
        <v>75.009045226130652</v>
      </c>
    </row>
    <row r="241" spans="1:8" s="192" customFormat="1" ht="29.25" customHeight="1" x14ac:dyDescent="0.25">
      <c r="A241" s="177"/>
      <c r="B241" s="178"/>
      <c r="C241" s="179">
        <v>4241</v>
      </c>
      <c r="D241" s="113" t="s">
        <v>231</v>
      </c>
      <c r="E241" s="8"/>
      <c r="F241" s="8"/>
      <c r="G241" s="67">
        <v>1492.68</v>
      </c>
      <c r="H241" s="69"/>
    </row>
    <row r="242" spans="1:8" x14ac:dyDescent="0.25">
      <c r="A242" s="239" t="s">
        <v>227</v>
      </c>
      <c r="B242" s="240"/>
      <c r="C242" s="241"/>
      <c r="D242" s="180" t="s">
        <v>229</v>
      </c>
      <c r="E242" s="141">
        <f>+E244</f>
        <v>35600</v>
      </c>
      <c r="F242" s="141"/>
      <c r="G242" s="142">
        <f>+G243</f>
        <v>32212.1</v>
      </c>
      <c r="H242" s="142">
        <f t="shared" ref="H242:H266" si="26">+G242/E242*100</f>
        <v>90.483426966292129</v>
      </c>
    </row>
    <row r="243" spans="1:8" ht="25.5" x14ac:dyDescent="0.25">
      <c r="A243" s="239" t="s">
        <v>228</v>
      </c>
      <c r="B243" s="240"/>
      <c r="C243" s="241"/>
      <c r="D243" s="180" t="s">
        <v>230</v>
      </c>
      <c r="E243" s="141">
        <f>+E244</f>
        <v>35600</v>
      </c>
      <c r="F243" s="141"/>
      <c r="G243" s="142">
        <f>+G244</f>
        <v>32212.1</v>
      </c>
      <c r="H243" s="142"/>
    </row>
    <row r="244" spans="1:8" ht="15" customHeight="1" x14ac:dyDescent="0.25">
      <c r="A244" s="242" t="s">
        <v>170</v>
      </c>
      <c r="B244" s="243"/>
      <c r="C244" s="244"/>
      <c r="D244" s="175" t="s">
        <v>171</v>
      </c>
      <c r="E244" s="144">
        <f>+E245</f>
        <v>35600</v>
      </c>
      <c r="F244" s="144"/>
      <c r="G244" s="145">
        <f>+G245</f>
        <v>32212.1</v>
      </c>
      <c r="H244" s="145">
        <f t="shared" si="26"/>
        <v>90.483426966292129</v>
      </c>
    </row>
    <row r="245" spans="1:8" s="62" customFormat="1" x14ac:dyDescent="0.25">
      <c r="A245" s="245">
        <v>3</v>
      </c>
      <c r="B245" s="246"/>
      <c r="C245" s="247"/>
      <c r="D245" s="174" t="s">
        <v>4</v>
      </c>
      <c r="E245" s="150">
        <f>+E246+E254</f>
        <v>35600</v>
      </c>
      <c r="F245" s="150"/>
      <c r="G245" s="69">
        <f>+G246+G254</f>
        <v>32212.1</v>
      </c>
      <c r="H245" s="69">
        <f t="shared" si="26"/>
        <v>90.483426966292129</v>
      </c>
    </row>
    <row r="246" spans="1:8" s="62" customFormat="1" x14ac:dyDescent="0.25">
      <c r="A246" s="248">
        <v>31</v>
      </c>
      <c r="B246" s="249"/>
      <c r="C246" s="250"/>
      <c r="D246" s="174" t="s">
        <v>5</v>
      </c>
      <c r="E246" s="150">
        <f>+E247+E250+E252</f>
        <v>32800</v>
      </c>
      <c r="F246" s="150"/>
      <c r="G246" s="69">
        <f>+G247+G250+G252</f>
        <v>30261.93</v>
      </c>
      <c r="H246" s="69">
        <f t="shared" si="26"/>
        <v>92.261981707317076</v>
      </c>
    </row>
    <row r="247" spans="1:8" s="62" customFormat="1" x14ac:dyDescent="0.25">
      <c r="A247" s="236">
        <v>311</v>
      </c>
      <c r="B247" s="237"/>
      <c r="C247" s="238"/>
      <c r="D247" s="174" t="s">
        <v>208</v>
      </c>
      <c r="E247" s="150">
        <v>23000</v>
      </c>
      <c r="F247" s="150"/>
      <c r="G247" s="69">
        <f>+G248+G249</f>
        <v>22701.56</v>
      </c>
      <c r="H247" s="69">
        <f t="shared" si="26"/>
        <v>98.702434782608705</v>
      </c>
    </row>
    <row r="248" spans="1:8" x14ac:dyDescent="0.25">
      <c r="A248" s="233">
        <v>3111</v>
      </c>
      <c r="B248" s="234"/>
      <c r="C248" s="235"/>
      <c r="D248" s="113" t="s">
        <v>47</v>
      </c>
      <c r="E248" s="8"/>
      <c r="F248" s="8"/>
      <c r="G248" s="67">
        <f>19009.95+231.54</f>
        <v>19241.490000000002</v>
      </c>
      <c r="H248" s="69"/>
    </row>
    <row r="249" spans="1:8" x14ac:dyDescent="0.25">
      <c r="A249" s="233">
        <v>3114</v>
      </c>
      <c r="B249" s="234"/>
      <c r="C249" s="235"/>
      <c r="D249" s="113" t="s">
        <v>104</v>
      </c>
      <c r="E249" s="8"/>
      <c r="F249" s="8"/>
      <c r="G249" s="67">
        <v>3460.07</v>
      </c>
      <c r="H249" s="69"/>
    </row>
    <row r="250" spans="1:8" s="62" customFormat="1" x14ac:dyDescent="0.25">
      <c r="A250" s="236">
        <v>312</v>
      </c>
      <c r="B250" s="237"/>
      <c r="C250" s="238"/>
      <c r="D250" s="174" t="s">
        <v>105</v>
      </c>
      <c r="E250" s="150">
        <v>5800</v>
      </c>
      <c r="F250" s="150"/>
      <c r="G250" s="69">
        <f>+G251</f>
        <v>3814.61</v>
      </c>
      <c r="H250" s="69">
        <f t="shared" si="26"/>
        <v>65.769137931034479</v>
      </c>
    </row>
    <row r="251" spans="1:8" x14ac:dyDescent="0.25">
      <c r="A251" s="233">
        <v>3121</v>
      </c>
      <c r="B251" s="234"/>
      <c r="C251" s="235"/>
      <c r="D251" s="113" t="s">
        <v>105</v>
      </c>
      <c r="E251" s="8"/>
      <c r="F251" s="8"/>
      <c r="G251" s="67">
        <f>600+3214.61</f>
        <v>3814.61</v>
      </c>
      <c r="H251" s="69"/>
    </row>
    <row r="252" spans="1:8" s="62" customFormat="1" x14ac:dyDescent="0.25">
      <c r="A252" s="236">
        <v>313</v>
      </c>
      <c r="B252" s="237"/>
      <c r="C252" s="238"/>
      <c r="D252" s="174" t="s">
        <v>106</v>
      </c>
      <c r="E252" s="150">
        <v>4000</v>
      </c>
      <c r="F252" s="150"/>
      <c r="G252" s="69">
        <f>+G253</f>
        <v>3745.76</v>
      </c>
      <c r="H252" s="69">
        <f t="shared" si="26"/>
        <v>93.644000000000005</v>
      </c>
    </row>
    <row r="253" spans="1:8" x14ac:dyDescent="0.25">
      <c r="A253" s="233">
        <v>3132</v>
      </c>
      <c r="B253" s="234"/>
      <c r="C253" s="235"/>
      <c r="D253" s="113" t="s">
        <v>107</v>
      </c>
      <c r="E253" s="8"/>
      <c r="F253" s="8"/>
      <c r="G253" s="67">
        <v>3745.76</v>
      </c>
      <c r="H253" s="69"/>
    </row>
    <row r="254" spans="1:8" s="62" customFormat="1" x14ac:dyDescent="0.25">
      <c r="A254" s="248">
        <v>32</v>
      </c>
      <c r="B254" s="249"/>
      <c r="C254" s="250"/>
      <c r="D254" s="174" t="s">
        <v>16</v>
      </c>
      <c r="E254" s="150">
        <f>+E255+E259+E262</f>
        <v>2800</v>
      </c>
      <c r="F254" s="150"/>
      <c r="G254" s="69">
        <f>+G255+G259+G266+G262</f>
        <v>1950.1699999999998</v>
      </c>
      <c r="H254" s="69">
        <f t="shared" si="26"/>
        <v>69.64892857142857</v>
      </c>
    </row>
    <row r="255" spans="1:8" s="62" customFormat="1" x14ac:dyDescent="0.25">
      <c r="A255" s="236">
        <v>321</v>
      </c>
      <c r="B255" s="237"/>
      <c r="C255" s="238"/>
      <c r="D255" s="174" t="s">
        <v>48</v>
      </c>
      <c r="E255" s="150">
        <v>1700</v>
      </c>
      <c r="F255" s="150"/>
      <c r="G255" s="69">
        <f>+G256+G257+G258</f>
        <v>1070.53</v>
      </c>
      <c r="H255" s="69">
        <f t="shared" si="26"/>
        <v>62.972352941176467</v>
      </c>
    </row>
    <row r="256" spans="1:8" x14ac:dyDescent="0.25">
      <c r="A256" s="233">
        <v>3211</v>
      </c>
      <c r="B256" s="234"/>
      <c r="C256" s="235"/>
      <c r="D256" s="74" t="s">
        <v>109</v>
      </c>
      <c r="E256" s="8"/>
      <c r="F256" s="8"/>
      <c r="G256" s="67">
        <v>129.28</v>
      </c>
      <c r="H256" s="69"/>
    </row>
    <row r="257" spans="1:8" x14ac:dyDescent="0.25">
      <c r="A257" s="171"/>
      <c r="B257" s="172"/>
      <c r="C257" s="173">
        <v>3213</v>
      </c>
      <c r="D257" s="146" t="s">
        <v>111</v>
      </c>
      <c r="E257" s="8"/>
      <c r="F257" s="8"/>
      <c r="G257" s="67">
        <v>540.45000000000005</v>
      </c>
      <c r="H257" s="69"/>
    </row>
    <row r="258" spans="1:8" ht="25.5" x14ac:dyDescent="0.25">
      <c r="A258" s="233">
        <v>3214</v>
      </c>
      <c r="B258" s="234"/>
      <c r="C258" s="235"/>
      <c r="D258" s="113" t="s">
        <v>112</v>
      </c>
      <c r="E258" s="8"/>
      <c r="F258" s="8"/>
      <c r="G258" s="67">
        <v>400.8</v>
      </c>
      <c r="H258" s="69"/>
    </row>
    <row r="259" spans="1:8" s="62" customFormat="1" x14ac:dyDescent="0.25">
      <c r="A259" s="236">
        <v>322</v>
      </c>
      <c r="B259" s="237"/>
      <c r="C259" s="238"/>
      <c r="D259" s="174" t="s">
        <v>113</v>
      </c>
      <c r="E259" s="150">
        <v>600</v>
      </c>
      <c r="F259" s="150"/>
      <c r="G259" s="69">
        <f>+G260+G261</f>
        <v>315.14999999999998</v>
      </c>
      <c r="H259" s="69">
        <f t="shared" si="26"/>
        <v>52.524999999999999</v>
      </c>
    </row>
    <row r="260" spans="1:8" ht="25.5" x14ac:dyDescent="0.25">
      <c r="A260" s="233">
        <v>3221</v>
      </c>
      <c r="B260" s="234"/>
      <c r="C260" s="235"/>
      <c r="D260" s="113" t="s">
        <v>114</v>
      </c>
      <c r="E260" s="8"/>
      <c r="F260" s="8"/>
      <c r="G260" s="67">
        <v>315.14999999999998</v>
      </c>
      <c r="H260" s="69"/>
    </row>
    <row r="261" spans="1:8" x14ac:dyDescent="0.25">
      <c r="A261" s="233">
        <v>3223</v>
      </c>
      <c r="B261" s="234"/>
      <c r="C261" s="235"/>
      <c r="D261" s="113" t="s">
        <v>115</v>
      </c>
      <c r="E261" s="8"/>
      <c r="F261" s="8"/>
      <c r="G261" s="67"/>
      <c r="H261" s="69"/>
    </row>
    <row r="262" spans="1:8" s="62" customFormat="1" x14ac:dyDescent="0.25">
      <c r="A262" s="236">
        <v>323</v>
      </c>
      <c r="B262" s="237"/>
      <c r="C262" s="238"/>
      <c r="D262" s="174" t="s">
        <v>119</v>
      </c>
      <c r="E262" s="150">
        <v>500</v>
      </c>
      <c r="F262" s="150"/>
      <c r="G262" s="69">
        <f>+G263+G264+G265</f>
        <v>564.49</v>
      </c>
      <c r="H262" s="69">
        <f t="shared" si="26"/>
        <v>112.89800000000001</v>
      </c>
    </row>
    <row r="263" spans="1:8" x14ac:dyDescent="0.25">
      <c r="A263" s="233">
        <v>3231</v>
      </c>
      <c r="B263" s="234"/>
      <c r="C263" s="235"/>
      <c r="D263" s="113" t="s">
        <v>120</v>
      </c>
      <c r="E263" s="8"/>
      <c r="F263" s="8"/>
      <c r="G263" s="67"/>
      <c r="H263" s="69"/>
    </row>
    <row r="264" spans="1:8" x14ac:dyDescent="0.25">
      <c r="A264" s="233">
        <v>3235</v>
      </c>
      <c r="B264" s="234"/>
      <c r="C264" s="235"/>
      <c r="D264" s="113" t="s">
        <v>124</v>
      </c>
      <c r="E264" s="8"/>
      <c r="F264" s="8"/>
      <c r="G264" s="67"/>
      <c r="H264" s="69"/>
    </row>
    <row r="265" spans="1:8" x14ac:dyDescent="0.25">
      <c r="A265" s="171"/>
      <c r="B265" s="172"/>
      <c r="C265" s="173">
        <v>3239</v>
      </c>
      <c r="D265" s="113" t="s">
        <v>127</v>
      </c>
      <c r="E265" s="8"/>
      <c r="F265" s="8"/>
      <c r="G265" s="67">
        <v>564.49</v>
      </c>
      <c r="H265" s="69"/>
    </row>
    <row r="266" spans="1:8" s="62" customFormat="1" ht="27" customHeight="1" x14ac:dyDescent="0.25">
      <c r="A266" s="236">
        <v>329</v>
      </c>
      <c r="B266" s="237"/>
      <c r="C266" s="238"/>
      <c r="D266" s="174" t="s">
        <v>128</v>
      </c>
      <c r="E266" s="150"/>
      <c r="F266" s="150"/>
      <c r="G266" s="69">
        <v>0</v>
      </c>
      <c r="H266" s="69" t="e">
        <f t="shared" si="26"/>
        <v>#DIV/0!</v>
      </c>
    </row>
    <row r="267" spans="1:8" x14ac:dyDescent="0.25">
      <c r="G267" s="71"/>
    </row>
    <row r="268" spans="1:8" x14ac:dyDescent="0.25">
      <c r="G268" s="71"/>
    </row>
    <row r="269" spans="1:8" x14ac:dyDescent="0.25">
      <c r="G269" s="71"/>
    </row>
    <row r="270" spans="1:8" x14ac:dyDescent="0.25">
      <c r="G270" s="71"/>
    </row>
    <row r="271" spans="1:8" x14ac:dyDescent="0.25">
      <c r="G271" s="71"/>
    </row>
    <row r="272" spans="1:8" x14ac:dyDescent="0.25">
      <c r="G272" s="71"/>
    </row>
    <row r="273" spans="7:7" x14ac:dyDescent="0.25">
      <c r="G273" s="71"/>
    </row>
    <row r="274" spans="7:7" x14ac:dyDescent="0.25">
      <c r="G274" s="71"/>
    </row>
    <row r="275" spans="7:7" x14ac:dyDescent="0.25">
      <c r="G275" s="71"/>
    </row>
    <row r="276" spans="7:7" x14ac:dyDescent="0.25">
      <c r="G276" s="71"/>
    </row>
    <row r="277" spans="7:7" x14ac:dyDescent="0.25">
      <c r="G277" s="71"/>
    </row>
    <row r="278" spans="7:7" x14ac:dyDescent="0.25">
      <c r="G278" s="71"/>
    </row>
    <row r="279" spans="7:7" x14ac:dyDescent="0.25">
      <c r="G279" s="71"/>
    </row>
    <row r="280" spans="7:7" x14ac:dyDescent="0.25">
      <c r="G280" s="71"/>
    </row>
    <row r="281" spans="7:7" x14ac:dyDescent="0.25">
      <c r="G281" s="71"/>
    </row>
  </sheetData>
  <mergeCells count="222">
    <mergeCell ref="A91:C91"/>
    <mergeCell ref="A92:C92"/>
    <mergeCell ref="A119:C119"/>
    <mergeCell ref="A122:C122"/>
    <mergeCell ref="A110:C110"/>
    <mergeCell ref="A123:C123"/>
    <mergeCell ref="A124:C124"/>
    <mergeCell ref="A125:C125"/>
    <mergeCell ref="A126:C126"/>
    <mergeCell ref="A101:C101"/>
    <mergeCell ref="A102:C102"/>
    <mergeCell ref="A107:C107"/>
    <mergeCell ref="A108:C108"/>
    <mergeCell ref="A109:C109"/>
    <mergeCell ref="A105:C105"/>
    <mergeCell ref="A236:C236"/>
    <mergeCell ref="A8:D8"/>
    <mergeCell ref="A79:C79"/>
    <mergeCell ref="A81:C81"/>
    <mergeCell ref="A82:C82"/>
    <mergeCell ref="A97:C97"/>
    <mergeCell ref="A98:C98"/>
    <mergeCell ref="A76:C76"/>
    <mergeCell ref="A77:C77"/>
    <mergeCell ref="A78:C78"/>
    <mergeCell ref="A68:C68"/>
    <mergeCell ref="A69:C69"/>
    <mergeCell ref="A70:C70"/>
    <mergeCell ref="A74:C74"/>
    <mergeCell ref="A75:C75"/>
    <mergeCell ref="A86:C86"/>
    <mergeCell ref="A87:C87"/>
    <mergeCell ref="A103:C103"/>
    <mergeCell ref="A111:C111"/>
    <mergeCell ref="A113:C113"/>
    <mergeCell ref="A116:C116"/>
    <mergeCell ref="A175:C175"/>
    <mergeCell ref="A131:C131"/>
    <mergeCell ref="A132:C132"/>
    <mergeCell ref="A34:C34"/>
    <mergeCell ref="A36:C36"/>
    <mergeCell ref="A37:C37"/>
    <mergeCell ref="A60:C60"/>
    <mergeCell ref="A2:H2"/>
    <mergeCell ref="A4:H4"/>
    <mergeCell ref="A47:C47"/>
    <mergeCell ref="A48:C48"/>
    <mergeCell ref="A49:C49"/>
    <mergeCell ref="A50:C50"/>
    <mergeCell ref="A51:C51"/>
    <mergeCell ref="A39:C39"/>
    <mergeCell ref="A42:C42"/>
    <mergeCell ref="A16:C16"/>
    <mergeCell ref="A25:C25"/>
    <mergeCell ref="A26:C26"/>
    <mergeCell ref="A27:C27"/>
    <mergeCell ref="A29:C29"/>
    <mergeCell ref="A30:C30"/>
    <mergeCell ref="A31:C31"/>
    <mergeCell ref="A28:C28"/>
    <mergeCell ref="A32:C32"/>
    <mergeCell ref="A33:C33"/>
    <mergeCell ref="A210:C210"/>
    <mergeCell ref="A211:C211"/>
    <mergeCell ref="A212:C212"/>
    <mergeCell ref="A214:C214"/>
    <mergeCell ref="A215:C215"/>
    <mergeCell ref="A218:C218"/>
    <mergeCell ref="A199:C199"/>
    <mergeCell ref="A200:C200"/>
    <mergeCell ref="A201:C201"/>
    <mergeCell ref="A216:C216"/>
    <mergeCell ref="A208:C208"/>
    <mergeCell ref="A209:C209"/>
    <mergeCell ref="A202:C202"/>
    <mergeCell ref="A203:C203"/>
    <mergeCell ref="A229:C229"/>
    <mergeCell ref="A230:C230"/>
    <mergeCell ref="A219:C219"/>
    <mergeCell ref="A225:C225"/>
    <mergeCell ref="A226:C226"/>
    <mergeCell ref="A227:C227"/>
    <mergeCell ref="A228:C228"/>
    <mergeCell ref="A223:C223"/>
    <mergeCell ref="A224:C224"/>
    <mergeCell ref="A238:C238"/>
    <mergeCell ref="A239:C239"/>
    <mergeCell ref="A106:C106"/>
    <mergeCell ref="A142:C142"/>
    <mergeCell ref="A143:C143"/>
    <mergeCell ref="A166:C166"/>
    <mergeCell ref="A167:C167"/>
    <mergeCell ref="A168:C168"/>
    <mergeCell ref="A169:C169"/>
    <mergeCell ref="A170:C170"/>
    <mergeCell ref="A172:C172"/>
    <mergeCell ref="A173:C173"/>
    <mergeCell ref="A174:C174"/>
    <mergeCell ref="A187:C187"/>
    <mergeCell ref="A204:C204"/>
    <mergeCell ref="A213:C213"/>
    <mergeCell ref="A220:C220"/>
    <mergeCell ref="A221:C221"/>
    <mergeCell ref="A222:C222"/>
    <mergeCell ref="A205:C205"/>
    <mergeCell ref="A206:C206"/>
    <mergeCell ref="A207:C207"/>
    <mergeCell ref="A183:C183"/>
    <mergeCell ref="A184:C184"/>
    <mergeCell ref="A185:C185"/>
    <mergeCell ref="A186:C186"/>
    <mergeCell ref="A198:C198"/>
    <mergeCell ref="A188:C188"/>
    <mergeCell ref="A189:C189"/>
    <mergeCell ref="A190:C190"/>
    <mergeCell ref="A191:C191"/>
    <mergeCell ref="A193:C193"/>
    <mergeCell ref="A192:C192"/>
    <mergeCell ref="A194:C194"/>
    <mergeCell ref="A196:C196"/>
    <mergeCell ref="A197:C197"/>
    <mergeCell ref="A141:C141"/>
    <mergeCell ref="A144:C144"/>
    <mergeCell ref="A161:C161"/>
    <mergeCell ref="A162:C162"/>
    <mergeCell ref="A165:C165"/>
    <mergeCell ref="A181:C181"/>
    <mergeCell ref="A182:C182"/>
    <mergeCell ref="A153:C153"/>
    <mergeCell ref="A154:C154"/>
    <mergeCell ref="A155:C155"/>
    <mergeCell ref="A159:C159"/>
    <mergeCell ref="A160:C160"/>
    <mergeCell ref="A156:C156"/>
    <mergeCell ref="A157:C157"/>
    <mergeCell ref="A158:C158"/>
    <mergeCell ref="A178:C178"/>
    <mergeCell ref="A179:C179"/>
    <mergeCell ref="A56:C56"/>
    <mergeCell ref="A58:C58"/>
    <mergeCell ref="A71:C71"/>
    <mergeCell ref="A72:C72"/>
    <mergeCell ref="A62:C62"/>
    <mergeCell ref="A63:C63"/>
    <mergeCell ref="A64:C64"/>
    <mergeCell ref="A65:C65"/>
    <mergeCell ref="A67:C67"/>
    <mergeCell ref="A57:C57"/>
    <mergeCell ref="A61:C61"/>
    <mergeCell ref="A7:C7"/>
    <mergeCell ref="A10:C10"/>
    <mergeCell ref="A11:C11"/>
    <mergeCell ref="A12:C12"/>
    <mergeCell ref="A13:C13"/>
    <mergeCell ref="A9:C9"/>
    <mergeCell ref="A14:C14"/>
    <mergeCell ref="A15:C15"/>
    <mergeCell ref="A17:C17"/>
    <mergeCell ref="A18:C18"/>
    <mergeCell ref="A19:C19"/>
    <mergeCell ref="A20:C20"/>
    <mergeCell ref="A21:C21"/>
    <mergeCell ref="A22:C22"/>
    <mergeCell ref="A23:C23"/>
    <mergeCell ref="A24:C24"/>
    <mergeCell ref="A38:C38"/>
    <mergeCell ref="A232:C232"/>
    <mergeCell ref="A93:C93"/>
    <mergeCell ref="A59:C59"/>
    <mergeCell ref="A88:C88"/>
    <mergeCell ref="A89:C89"/>
    <mergeCell ref="A90:C90"/>
    <mergeCell ref="A99:C99"/>
    <mergeCell ref="A100:C100"/>
    <mergeCell ref="A43:C43"/>
    <mergeCell ref="A44:C44"/>
    <mergeCell ref="A45:C45"/>
    <mergeCell ref="A46:C46"/>
    <mergeCell ref="A55:C55"/>
    <mergeCell ref="A52:C52"/>
    <mergeCell ref="A53:C53"/>
    <mergeCell ref="A54:C54"/>
    <mergeCell ref="A242:C242"/>
    <mergeCell ref="A244:C244"/>
    <mergeCell ref="A245:C245"/>
    <mergeCell ref="A246:C246"/>
    <mergeCell ref="A254:C254"/>
    <mergeCell ref="A259:C259"/>
    <mergeCell ref="A260:C260"/>
    <mergeCell ref="A217:C217"/>
    <mergeCell ref="A94:C94"/>
    <mergeCell ref="A127:C127"/>
    <mergeCell ref="A129:C129"/>
    <mergeCell ref="A133:C133"/>
    <mergeCell ref="A134:C134"/>
    <mergeCell ref="A145:C145"/>
    <mergeCell ref="A146:C146"/>
    <mergeCell ref="A147:C147"/>
    <mergeCell ref="A148:C148"/>
    <mergeCell ref="A152:C152"/>
    <mergeCell ref="A149:C149"/>
    <mergeCell ref="A150:C150"/>
    <mergeCell ref="A151:C151"/>
    <mergeCell ref="A138:C138"/>
    <mergeCell ref="A139:C139"/>
    <mergeCell ref="A140:C140"/>
    <mergeCell ref="A261:C261"/>
    <mergeCell ref="A262:C262"/>
    <mergeCell ref="A263:C263"/>
    <mergeCell ref="A264:C264"/>
    <mergeCell ref="A266:C266"/>
    <mergeCell ref="A243:C243"/>
    <mergeCell ref="A247:C247"/>
    <mergeCell ref="A250:C250"/>
    <mergeCell ref="A251:C251"/>
    <mergeCell ref="A252:C252"/>
    <mergeCell ref="A253:C253"/>
    <mergeCell ref="A248:C248"/>
    <mergeCell ref="A255:C255"/>
    <mergeCell ref="A256:C256"/>
    <mergeCell ref="A258:C258"/>
    <mergeCell ref="A249:C24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5</vt:i4>
      </vt:variant>
    </vt:vector>
  </HeadingPairs>
  <TitlesOfParts>
    <vt:vector size="12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'Rashodi prema funkcijskoj k '!Podrucje_ispisa</vt:lpstr>
      <vt:lpstr>'Rashodi prema izvorima finan'!Podrucje_ispisa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Windows korisnik</cp:lastModifiedBy>
  <cp:lastPrinted>2024-03-14T08:29:40Z</cp:lastPrinted>
  <dcterms:created xsi:type="dcterms:W3CDTF">2022-08-12T12:51:27Z</dcterms:created>
  <dcterms:modified xsi:type="dcterms:W3CDTF">2024-03-14T12:31:29Z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