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čunovodstvo\OneDrive - CARNet\OBRASCI I IZVJEŠTAJI\OBRASCI I IZVJEŠTAJI 2024\PLAN 2024\FINANCIJSKI PLAN 2024\"/>
    </mc:Choice>
  </mc:AlternateContent>
  <bookViews>
    <workbookView xWindow="0" yWindow="0" windowWidth="28800" windowHeight="12330" activeTab="5"/>
  </bookViews>
  <sheets>
    <sheet name="SAŽETAK" sheetId="1" r:id="rId1"/>
    <sheet name=" Račun prihoda i rashoda" sheetId="3" r:id="rId2"/>
    <sheet name="Rashodi i prihodi po izvorima" sheetId="8" r:id="rId3"/>
    <sheet name="Rashodi prema funkcijskoj kl" sheetId="5" r:id="rId4"/>
    <sheet name="Račun financiranja" sheetId="6" r:id="rId5"/>
    <sheet name="POSEBNI DIO" sheetId="7" r:id="rId6"/>
  </sheets>
  <definedNames>
    <definedName name="_xlnm.Print_Area" localSheetId="1">' Račun prihoda i rashoda'!$A$1:$H$31</definedName>
    <definedName name="_xlnm.Print_Area" localSheetId="5">'POSEBNI DIO'!$A$1:$I$109</definedName>
    <definedName name="_xlnm.Print_Area" localSheetId="2">'Rashodi i prihodi po izvorima'!$A$1:$F$40</definedName>
    <definedName name="_xlnm.Print_Area" localSheetId="3">'Rashodi prema funkcijskoj kl'!$A$1:$F$16</definedName>
    <definedName name="_xlnm.Print_Area" localSheetId="0">SAŽETAK!$A$1:$J$49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3" l="1"/>
  <c r="H26" i="3"/>
  <c r="H25" i="3"/>
  <c r="H16" i="3"/>
  <c r="H11" i="3" s="1"/>
  <c r="H10" i="3" s="1"/>
  <c r="H29" i="3"/>
  <c r="H17" i="3"/>
  <c r="G29" i="3"/>
  <c r="G24" i="3"/>
  <c r="G23" i="3"/>
  <c r="G17" i="3"/>
  <c r="G10" i="3" s="1"/>
  <c r="G8" i="3" s="1"/>
  <c r="G11" i="3"/>
  <c r="J12" i="1"/>
  <c r="J9" i="1"/>
  <c r="J34" i="1"/>
  <c r="J37" i="1" s="1"/>
  <c r="J21" i="1"/>
  <c r="J11" i="1"/>
  <c r="J8" i="1"/>
  <c r="I34" i="1"/>
  <c r="I37" i="1" s="1"/>
  <c r="I21" i="1"/>
  <c r="I11" i="1"/>
  <c r="I14" i="1" s="1"/>
  <c r="I8" i="1"/>
  <c r="H24" i="3" l="1"/>
  <c r="H23" i="3" s="1"/>
  <c r="H8" i="3"/>
  <c r="J14" i="1"/>
  <c r="J22" i="1"/>
  <c r="J28" i="1" s="1"/>
  <c r="J29" i="1"/>
  <c r="I22" i="1"/>
  <c r="I28" i="1" s="1"/>
  <c r="I29" i="1"/>
  <c r="F30" i="8"/>
  <c r="F12" i="8"/>
  <c r="F37" i="8"/>
  <c r="F35" i="8"/>
  <c r="F33" i="8"/>
  <c r="F31" i="8"/>
  <c r="F29" i="8"/>
  <c r="F19" i="8"/>
  <c r="F17" i="8"/>
  <c r="F15" i="8"/>
  <c r="F13" i="8"/>
  <c r="F11" i="8"/>
  <c r="F10" i="8"/>
  <c r="E37" i="8"/>
  <c r="E35" i="8"/>
  <c r="E33" i="8"/>
  <c r="E31" i="8"/>
  <c r="E29" i="8"/>
  <c r="E28" i="8" s="1"/>
  <c r="E19" i="8"/>
  <c r="E17" i="8"/>
  <c r="E15" i="8"/>
  <c r="E13" i="8"/>
  <c r="E11" i="8"/>
  <c r="E10" i="8"/>
  <c r="F13" i="5"/>
  <c r="F14" i="5"/>
  <c r="F16" i="5"/>
  <c r="F15" i="5" s="1"/>
  <c r="F12" i="5"/>
  <c r="F11" i="5" s="1"/>
  <c r="E15" i="5"/>
  <c r="E12" i="5"/>
  <c r="E11" i="5"/>
  <c r="E10" i="5"/>
  <c r="I107" i="7"/>
  <c r="I106" i="7" s="1"/>
  <c r="I103" i="7"/>
  <c r="I102" i="7"/>
  <c r="I101" i="7" s="1"/>
  <c r="I98" i="7"/>
  <c r="I94" i="7"/>
  <c r="I93" i="7" s="1"/>
  <c r="I92" i="7" s="1"/>
  <c r="I89" i="7"/>
  <c r="I88" i="7"/>
  <c r="I87" i="7" s="1"/>
  <c r="I86" i="7" s="1"/>
  <c r="I84" i="7"/>
  <c r="I80" i="7"/>
  <c r="I79" i="7" s="1"/>
  <c r="I78" i="7" s="1"/>
  <c r="I77" i="7" s="1"/>
  <c r="I72" i="7"/>
  <c r="I71" i="7" s="1"/>
  <c r="I70" i="7" s="1"/>
  <c r="I60" i="7"/>
  <c r="I59" i="7"/>
  <c r="I58" i="7" s="1"/>
  <c r="I55" i="7"/>
  <c r="I54" i="7" s="1"/>
  <c r="I53" i="7" s="1"/>
  <c r="I50" i="7"/>
  <c r="I49" i="7" s="1"/>
  <c r="I48" i="7" s="1"/>
  <c r="I42" i="7"/>
  <c r="I41" i="7" s="1"/>
  <c r="I39" i="7"/>
  <c r="I36" i="7"/>
  <c r="I35" i="7"/>
  <c r="I32" i="7"/>
  <c r="I31" i="7" s="1"/>
  <c r="I27" i="7"/>
  <c r="I26" i="7"/>
  <c r="I24" i="7"/>
  <c r="I21" i="7"/>
  <c r="I19" i="7"/>
  <c r="I18" i="7" s="1"/>
  <c r="I17" i="7" s="1"/>
  <c r="I10" i="7"/>
  <c r="I9" i="7"/>
  <c r="I8" i="7" s="1"/>
  <c r="I7" i="7" s="1"/>
  <c r="H107" i="7"/>
  <c r="H106" i="7" s="1"/>
  <c r="H103" i="7"/>
  <c r="H102" i="7"/>
  <c r="H101" i="7" s="1"/>
  <c r="H100" i="7" s="1"/>
  <c r="H98" i="7"/>
  <c r="H94" i="7"/>
  <c r="H93" i="7" s="1"/>
  <c r="H92" i="7" s="1"/>
  <c r="H89" i="7"/>
  <c r="H88" i="7"/>
  <c r="H87" i="7" s="1"/>
  <c r="H86" i="7" s="1"/>
  <c r="H84" i="7"/>
  <c r="H80" i="7"/>
  <c r="H79" i="7" s="1"/>
  <c r="H78" i="7" s="1"/>
  <c r="H77" i="7" s="1"/>
  <c r="H72" i="7"/>
  <c r="H71" i="7" s="1"/>
  <c r="H70" i="7" s="1"/>
  <c r="H60" i="7"/>
  <c r="H59" i="7"/>
  <c r="H58" i="7" s="1"/>
  <c r="H55" i="7"/>
  <c r="H54" i="7"/>
  <c r="H53" i="7"/>
  <c r="H50" i="7"/>
  <c r="H49" i="7" s="1"/>
  <c r="H48" i="7" s="1"/>
  <c r="H42" i="7"/>
  <c r="H41" i="7" s="1"/>
  <c r="H39" i="7"/>
  <c r="H36" i="7"/>
  <c r="H35" i="7"/>
  <c r="H32" i="7"/>
  <c r="H31" i="7" s="1"/>
  <c r="H27" i="7"/>
  <c r="H26" i="7"/>
  <c r="H24" i="7"/>
  <c r="H21" i="7"/>
  <c r="H19" i="7"/>
  <c r="H18" i="7"/>
  <c r="H17" i="7" s="1"/>
  <c r="H10" i="7"/>
  <c r="H9" i="7"/>
  <c r="H8" i="7" s="1"/>
  <c r="H7" i="7" s="1"/>
  <c r="G18" i="7"/>
  <c r="G24" i="7"/>
  <c r="G35" i="7"/>
  <c r="G39" i="7"/>
  <c r="G21" i="7"/>
  <c r="G42" i="7"/>
  <c r="G32" i="7"/>
  <c r="G27" i="7"/>
  <c r="F29" i="3"/>
  <c r="F11" i="3"/>
  <c r="F10" i="3" s="1"/>
  <c r="E10" i="3"/>
  <c r="E11" i="3"/>
  <c r="F75" i="7"/>
  <c r="E67" i="7"/>
  <c r="E65" i="7" s="1"/>
  <c r="E64" i="7" s="1"/>
  <c r="E63" i="7" s="1"/>
  <c r="E68" i="7"/>
  <c r="F28" i="8" l="1"/>
  <c r="F10" i="5"/>
  <c r="I100" i="7"/>
  <c r="I16" i="7"/>
  <c r="H16" i="7"/>
  <c r="H6" i="7"/>
  <c r="I6" i="7" l="1"/>
  <c r="F55" i="7" l="1"/>
  <c r="F54" i="7" s="1"/>
  <c r="F53" i="7" s="1"/>
  <c r="F50" i="7"/>
  <c r="F49" i="7" s="1"/>
  <c r="F48" i="7" s="1"/>
  <c r="G55" i="7"/>
  <c r="E55" i="7"/>
  <c r="G50" i="7"/>
  <c r="G49" i="7" s="1"/>
  <c r="G48" i="7" s="1"/>
  <c r="E50" i="7"/>
  <c r="E49" i="7" s="1"/>
  <c r="E48" i="7" s="1"/>
  <c r="G54" i="7"/>
  <c r="G53" i="7" s="1"/>
  <c r="E54" i="7"/>
  <c r="E53" i="7" s="1"/>
  <c r="G107" i="7"/>
  <c r="F107" i="7"/>
  <c r="F106" i="7" s="1"/>
  <c r="E106" i="7"/>
  <c r="G106" i="7"/>
  <c r="F42" i="7" l="1"/>
  <c r="F32" i="7"/>
  <c r="F27" i="7"/>
  <c r="C12" i="5"/>
  <c r="C37" i="8"/>
  <c r="C19" i="8"/>
  <c r="E27" i="7" l="1"/>
  <c r="B12" i="5"/>
  <c r="B32" i="8"/>
  <c r="B38" i="8"/>
  <c r="B30" i="8"/>
  <c r="B37" i="8"/>
  <c r="B19" i="8"/>
  <c r="D11" i="3"/>
  <c r="C11" i="5" l="1"/>
  <c r="D11" i="5"/>
  <c r="D12" i="5"/>
  <c r="B11" i="5"/>
  <c r="C15" i="5"/>
  <c r="D15" i="5"/>
  <c r="B15" i="5"/>
  <c r="F103" i="7"/>
  <c r="F102" i="7" s="1"/>
  <c r="G103" i="7"/>
  <c r="G102" i="7" s="1"/>
  <c r="G101" i="7" s="1"/>
  <c r="G100" i="7" s="1"/>
  <c r="E103" i="7"/>
  <c r="E102" i="7" s="1"/>
  <c r="E101" i="7" s="1"/>
  <c r="E100" i="7" s="1"/>
  <c r="F101" i="7" l="1"/>
  <c r="F100" i="7" s="1"/>
  <c r="B10" i="5"/>
  <c r="D19" i="8"/>
  <c r="D37" i="8" l="1"/>
  <c r="G19" i="7" l="1"/>
  <c r="G72" i="7"/>
  <c r="G71" i="7" s="1"/>
  <c r="G70" i="7" s="1"/>
  <c r="F72" i="7"/>
  <c r="E72" i="7"/>
  <c r="E71" i="7" s="1"/>
  <c r="E70" i="7" s="1"/>
  <c r="F71" i="7" l="1"/>
  <c r="F70" i="7" s="1"/>
  <c r="E29" i="3" l="1"/>
  <c r="D29" i="3"/>
  <c r="D24" i="3"/>
  <c r="E24" i="3"/>
  <c r="F24" i="3"/>
  <c r="D10" i="5" l="1"/>
  <c r="F23" i="3"/>
  <c r="E46" i="7" l="1"/>
  <c r="E24" i="7"/>
  <c r="E19" i="7"/>
  <c r="E18" i="7" s="1"/>
  <c r="E14" i="7"/>
  <c r="E98" i="7"/>
  <c r="E94" i="7"/>
  <c r="E89" i="7"/>
  <c r="E88" i="7" s="1"/>
  <c r="E87" i="7" s="1"/>
  <c r="E84" i="7"/>
  <c r="E80" i="7"/>
  <c r="E60" i="7"/>
  <c r="E59" i="7" s="1"/>
  <c r="E58" i="7" s="1"/>
  <c r="E42" i="7"/>
  <c r="E36" i="7"/>
  <c r="E35" i="7" s="1"/>
  <c r="E32" i="7"/>
  <c r="E31" i="7" s="1"/>
  <c r="E26" i="7"/>
  <c r="E10" i="7"/>
  <c r="E9" i="7" s="1"/>
  <c r="E8" i="7" s="1"/>
  <c r="E7" i="7" s="1"/>
  <c r="E41" i="7" l="1"/>
  <c r="E93" i="7"/>
  <c r="E92" i="7" s="1"/>
  <c r="E86" i="7"/>
  <c r="E79" i="7"/>
  <c r="E78" i="7" s="1"/>
  <c r="E77" i="7" s="1"/>
  <c r="E17" i="7"/>
  <c r="E16" i="7" s="1"/>
  <c r="E6" i="7" l="1"/>
  <c r="G98" i="7"/>
  <c r="G94" i="7"/>
  <c r="G89" i="7"/>
  <c r="G88" i="7" s="1"/>
  <c r="G87" i="7" s="1"/>
  <c r="G84" i="7"/>
  <c r="G80" i="7"/>
  <c r="G60" i="7"/>
  <c r="G59" i="7" s="1"/>
  <c r="G58" i="7" s="1"/>
  <c r="G41" i="7"/>
  <c r="G36" i="7"/>
  <c r="G31" i="7"/>
  <c r="G10" i="7"/>
  <c r="G9" i="7" s="1"/>
  <c r="G8" i="7" s="1"/>
  <c r="G7" i="7" s="1"/>
  <c r="D35" i="8"/>
  <c r="C35" i="8"/>
  <c r="B35" i="8"/>
  <c r="D33" i="8"/>
  <c r="C33" i="8"/>
  <c r="B33" i="8"/>
  <c r="D31" i="8"/>
  <c r="C31" i="8"/>
  <c r="B31" i="8"/>
  <c r="D29" i="8"/>
  <c r="C29" i="8"/>
  <c r="B29" i="8"/>
  <c r="B17" i="8"/>
  <c r="B15" i="8"/>
  <c r="B13" i="8"/>
  <c r="D17" i="8"/>
  <c r="D15" i="8"/>
  <c r="D13" i="8"/>
  <c r="B11" i="8"/>
  <c r="D11" i="8"/>
  <c r="C15" i="8"/>
  <c r="C13" i="8"/>
  <c r="C17" i="8"/>
  <c r="C11" i="8"/>
  <c r="D28" i="8" l="1"/>
  <c r="B28" i="8"/>
  <c r="C10" i="8"/>
  <c r="G26" i="7"/>
  <c r="G17" i="7" s="1"/>
  <c r="G16" i="7" s="1"/>
  <c r="G6" i="7" s="1"/>
  <c r="D10" i="8"/>
  <c r="B10" i="8"/>
  <c r="B23" i="8" s="1"/>
  <c r="G93" i="7"/>
  <c r="G79" i="7"/>
  <c r="G78" i="7" s="1"/>
  <c r="G77" i="7" s="1"/>
  <c r="C28" i="8"/>
  <c r="G92" i="7" l="1"/>
  <c r="G86" i="7" l="1"/>
  <c r="D17" i="3" l="1"/>
  <c r="G11" i="1"/>
  <c r="F37" i="1"/>
  <c r="G34" i="1"/>
  <c r="G37" i="1" s="1"/>
  <c r="H34" i="1" s="1"/>
  <c r="H37" i="1" s="1"/>
  <c r="H21" i="1"/>
  <c r="G21" i="1"/>
  <c r="F21" i="1"/>
  <c r="H11" i="1"/>
  <c r="F11" i="1"/>
  <c r="H8" i="1"/>
  <c r="G8" i="1"/>
  <c r="F8" i="1"/>
  <c r="G14" i="1" l="1"/>
  <c r="G22" i="1" s="1"/>
  <c r="G28" i="1" s="1"/>
  <c r="G29" i="1" s="1"/>
  <c r="H14" i="1"/>
  <c r="H22" i="1" s="1"/>
  <c r="H28" i="1" s="1"/>
  <c r="F14" i="1"/>
  <c r="F22" i="1" s="1"/>
  <c r="D23" i="3"/>
  <c r="D10" i="3"/>
  <c r="F28" i="1" l="1"/>
  <c r="F29" i="1" s="1"/>
  <c r="H29" i="1"/>
  <c r="D8" i="3"/>
  <c r="E17" i="3" l="1"/>
  <c r="F94" i="7"/>
  <c r="F98" i="7"/>
  <c r="F93" i="7" s="1"/>
  <c r="F89" i="7"/>
  <c r="F88" i="7" s="1"/>
  <c r="F87" i="7" s="1"/>
  <c r="F80" i="7"/>
  <c r="F84" i="7"/>
  <c r="C10" i="5" l="1"/>
  <c r="F79" i="7"/>
  <c r="F78" i="7" s="1"/>
  <c r="F77" i="7" s="1"/>
  <c r="F92" i="7"/>
  <c r="F17" i="3"/>
  <c r="E23" i="3"/>
  <c r="F60" i="7"/>
  <c r="F59" i="7" s="1"/>
  <c r="F58" i="7" s="1"/>
  <c r="F41" i="7"/>
  <c r="F36" i="7"/>
  <c r="F35" i="7" s="1"/>
  <c r="F31" i="7"/>
  <c r="F26" i="7"/>
  <c r="F86" i="7" l="1"/>
  <c r="F19" i="7"/>
  <c r="F18" i="7" s="1"/>
  <c r="F17" i="7" l="1"/>
  <c r="F16" i="7" s="1"/>
  <c r="E8" i="3"/>
  <c r="F8" i="3"/>
  <c r="F10" i="7"/>
  <c r="F9" i="7" s="1"/>
  <c r="F8" i="7" s="1"/>
  <c r="F7" i="7" s="1"/>
  <c r="F6" i="7" l="1"/>
</calcChain>
</file>

<file path=xl/sharedStrings.xml><?xml version="1.0" encoding="utf-8"?>
<sst xmlns="http://schemas.openxmlformats.org/spreadsheetml/2006/main" count="311" uniqueCount="145">
  <si>
    <t>PRIHODI UKUPNO</t>
  </si>
  <si>
    <t>PRIHODI POSLOVANJA</t>
  </si>
  <si>
    <t>RASHODI UKUPNO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</si>
  <si>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</si>
  <si>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</si>
  <si>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</si>
  <si>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</si>
  <si>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</si>
  <si>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</si>
  <si>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</si>
  <si>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</si>
  <si>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</si>
  <si>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</si>
  <si>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</si>
  <si>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</si>
  <si>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</si>
  <si>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</si>
  <si>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</si>
  <si>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</si>
  <si>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</si>
  <si>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</si>
  <si>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</si>
  <si>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</si>
  <si>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</si>
  <si>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</si>
  <si>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</si>
  <si>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</si>
  <si>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</si>
  <si>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</si>
  <si>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</si>
  <si>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</si>
  <si>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</si>
  <si>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</si>
  <si>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</si>
  <si>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</si>
  <si>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</si>
  <si>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Plan za 2023.</t>
  </si>
  <si>
    <t>Projekcija 
za 2024.</t>
  </si>
  <si>
    <t>Projekcija 
za 2025.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</si>
  <si>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</si>
  <si>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</si>
  <si>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</si>
  <si>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</si>
  <si>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FINANCIJSKI PLAN CENTRA ZA ODGOJ I OBRAZOVANJE KRAPINSKE TOPLICE
ZA 2023. I PROJEKCIJA ZA 2024. I 2025. GODINU</t>
  </si>
  <si>
    <t>PROGRAM J01 1000</t>
  </si>
  <si>
    <t>OSNOVNO OBRAZOVANJE- ZAKONSKI STANDARD</t>
  </si>
  <si>
    <t>Aktivnost A102000</t>
  </si>
  <si>
    <t>PROGRAM J01 1003</t>
  </si>
  <si>
    <t>Aktivnost A102001</t>
  </si>
  <si>
    <t xml:space="preserve"> DOPUNSKI NASTVNI I VANNASTAVNI PROGRAM ŠKOLA I OBRAZ. INSTIT.</t>
  </si>
  <si>
    <t xml:space="preserve"> Ostali rashodi OŠ</t>
  </si>
  <si>
    <t>Izvor financiranja 1.1.</t>
  </si>
  <si>
    <t>Izvor financiranja 5.4.1</t>
  </si>
  <si>
    <t>Izvor financiranja 4.3.1</t>
  </si>
  <si>
    <t>Prihodi za posebne namjene PK</t>
  </si>
  <si>
    <t>Pomoći JLS PK</t>
  </si>
  <si>
    <t>Izvor financiranja 3.1.1</t>
  </si>
  <si>
    <t>Izvor financiranja 2.1.1</t>
  </si>
  <si>
    <t>Donacije PK</t>
  </si>
  <si>
    <t>Redovni poslovi osnovnog obrazovanja-dec</t>
  </si>
  <si>
    <t>Financijski rashodi</t>
  </si>
  <si>
    <t>T103017</t>
  </si>
  <si>
    <t>T103010</t>
  </si>
  <si>
    <t>Sufinanciranje nabave radnih bilježnica</t>
  </si>
  <si>
    <t>T103018</t>
  </si>
  <si>
    <t>Projekt Zalogajček 6</t>
  </si>
  <si>
    <t>PROGRAM 080053702</t>
  </si>
  <si>
    <t>PREDŠKOLSKI ODGOJ</t>
  </si>
  <si>
    <t>A578004</t>
  </si>
  <si>
    <t>Odgoj i obrazovanje djece s teškoćama u razvoju</t>
  </si>
  <si>
    <t>Izvor financiranja 5.2.1</t>
  </si>
  <si>
    <t>Ministarstvo PK</t>
  </si>
  <si>
    <t>PROGRAM 0800537030</t>
  </si>
  <si>
    <t>OSNOVNO OBRAZOVANJE</t>
  </si>
  <si>
    <t>A579000</t>
  </si>
  <si>
    <t>Osnovnoškolsko obrazovanje - plaće</t>
  </si>
  <si>
    <t>A579003</t>
  </si>
  <si>
    <t>Odgoj i naobrazba učenika s teškoćama u razvoju</t>
  </si>
  <si>
    <t>Naknade građanima i kućanstvima na temelju osiguranja i druge naknade</t>
  </si>
  <si>
    <t>SVEUKUPNO</t>
  </si>
  <si>
    <t>09 Obrazovanje</t>
  </si>
  <si>
    <t>091 Predškolsko i osnovno obrazovanje</t>
  </si>
  <si>
    <t>0912 Osnovno obrazovanje</t>
  </si>
  <si>
    <t>096 Dodatne usluge u obrazovanju</t>
  </si>
  <si>
    <t>Prihodi od upravnih i administrativnih pristojbi, pristojbi po posebnim propisima i naknada</t>
  </si>
  <si>
    <t>Prihodi od prodaje proizvoda i robe te pruženih usluga, prihodi od donacija te povrati po protestiranim jamstvima</t>
  </si>
  <si>
    <t>Vlastiti izvori</t>
  </si>
  <si>
    <t>Rezultat poslovanja</t>
  </si>
  <si>
    <t>Projekcija proračuna
za 2026.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</si>
  <si>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</si>
  <si>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</si>
  <si>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</si>
  <si>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</si>
  <si>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</si>
  <si>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</si>
  <si>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</si>
  <si>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</si>
  <si>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</si>
  <si>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</si>
  <si>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</si>
  <si>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</si>
  <si>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PRIHODI POSLOVANJA PREMA IZVORIMA FINANCIRANJA</t>
  </si>
  <si>
    <t>Brojčana oznaka i naziv</t>
  </si>
  <si>
    <t>1 Opći prihodi i primici</t>
  </si>
  <si>
    <t xml:space="preserve">  11 Opći prihodi i primici</t>
  </si>
  <si>
    <t>4 Prihodi za posebne namjene</t>
  </si>
  <si>
    <t xml:space="preserve">  43 Ostali prihodi za posebne namjene</t>
  </si>
  <si>
    <t>5 Pomoći</t>
  </si>
  <si>
    <t xml:space="preserve">  52 Ostale pomoći</t>
  </si>
  <si>
    <t>RASHODI POSLOVANJA PREMA IZVORIMA FINANCIRANJA</t>
  </si>
  <si>
    <t>54 Ostale pomoći-JLS</t>
  </si>
  <si>
    <t>2 Donacije</t>
  </si>
  <si>
    <t>21 Donacije</t>
  </si>
  <si>
    <t xml:space="preserve">3 Vlastiti prihodi </t>
  </si>
  <si>
    <t>31 Vlastiti prihodi</t>
  </si>
  <si>
    <t>Rashodi za nabavu neproizvedene dugotrajne imovine</t>
  </si>
  <si>
    <t>Projekti EU</t>
  </si>
  <si>
    <t xml:space="preserve">Izvor  5.3.1     </t>
  </si>
  <si>
    <t>Predsjednica ŠO:</t>
  </si>
  <si>
    <t>Antun Zupanc,  mag.rehab.educ.</t>
  </si>
  <si>
    <t>Ivančica Antolić</t>
  </si>
  <si>
    <t>RAVNATELJ:</t>
  </si>
  <si>
    <t>53 Projekti EU</t>
  </si>
  <si>
    <t>F01 10007103000</t>
  </si>
  <si>
    <t>PROGRAM B01</t>
  </si>
  <si>
    <t>SOCIJALNA SKRB</t>
  </si>
  <si>
    <t>Aktivnost B01 1000</t>
  </si>
  <si>
    <t>Socijalna zaštita - zakonski standard - Rana intervencija</t>
  </si>
  <si>
    <t>10 Socijalna zaštita</t>
  </si>
  <si>
    <t>104 Obitelj i djeca</t>
  </si>
  <si>
    <t>Izvršenje 2023.*</t>
  </si>
  <si>
    <t>Plan 2024.</t>
  </si>
  <si>
    <t>Proračun za 2025.</t>
  </si>
  <si>
    <t>Projekcija proračuna
za 2027.</t>
  </si>
  <si>
    <t>Izvršenje 2023.</t>
  </si>
  <si>
    <t>Prihodi od imovine</t>
  </si>
  <si>
    <t>Projekt Baltazar 7</t>
  </si>
  <si>
    <t>Ostali rashodi</t>
  </si>
  <si>
    <t>Projekt Baltazar 8</t>
  </si>
  <si>
    <t>Ostale naknade građanima i kućanstvima iz proračuna</t>
  </si>
  <si>
    <t>Naknade građanima i kućanstvima</t>
  </si>
  <si>
    <t>U Krapinskim Toplicama, 15.11.2024. godine</t>
  </si>
  <si>
    <t>URBROJ: 2140-97-24-6</t>
  </si>
  <si>
    <t>KLASA: 400-02/24-01/01</t>
  </si>
  <si>
    <t>FINANCIJSKI PLAN CENTRA ZA ODGOJ I OBRAZOVANJE KRAPINSKE TOPLICE  
ZA 2025. I PROJEKCIJA ZA 2026. I 2027.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</si>
</sst>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4"/>
      <color theme="0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theme="1"/>
      <name val="Calibri"/>
      <family val="2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7" fillId="0" borderId="0"/>
    <xf numFmtId="0" fontId="3" fillId="0" borderId="0"/>
  </cellStyleXfs>
  <cellXfs count="264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3" xfId="0" applyNumberFormat="1" applyFont="1" applyFill="1" applyBorder="1" applyAlignment="1" applyProtection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0" fillId="2" borderId="3" xfId="0" applyNumberFormat="1" applyFont="1" applyFill="1" applyBorder="1" applyAlignment="1" applyProtection="1">
      <alignment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3" fontId="3" fillId="0" borderId="3" xfId="0" applyNumberFormat="1" applyFont="1" applyFill="1" applyBorder="1" applyAlignment="1">
      <alignment horizontal="right"/>
    </xf>
    <xf numFmtId="3" fontId="3" fillId="7" borderId="3" xfId="0" applyNumberFormat="1" applyFont="1" applyFill="1" applyBorder="1" applyAlignment="1">
      <alignment horizontal="right"/>
    </xf>
    <xf numFmtId="0" fontId="16" fillId="7" borderId="4" xfId="0" applyNumberFormat="1" applyFont="1" applyFill="1" applyBorder="1" applyAlignment="1" applyProtection="1">
      <alignment horizontal="left" vertical="center" wrapText="1"/>
    </xf>
    <xf numFmtId="3" fontId="3" fillId="6" borderId="3" xfId="0" applyNumberFormat="1" applyFont="1" applyFill="1" applyBorder="1" applyAlignment="1">
      <alignment horizontal="right"/>
    </xf>
    <xf numFmtId="3" fontId="3" fillId="5" borderId="3" xfId="0" applyNumberFormat="1" applyFont="1" applyFill="1" applyBorder="1" applyAlignment="1">
      <alignment horizontal="right"/>
    </xf>
    <xf numFmtId="3" fontId="3" fillId="9" borderId="3" xfId="0" applyNumberFormat="1" applyFont="1" applyFill="1" applyBorder="1" applyAlignment="1">
      <alignment horizontal="right"/>
    </xf>
    <xf numFmtId="3" fontId="3" fillId="10" borderId="3" xfId="0" applyNumberFormat="1" applyFont="1" applyFill="1" applyBorder="1" applyAlignment="1">
      <alignment horizontal="right"/>
    </xf>
    <xf numFmtId="0" fontId="16" fillId="3" borderId="4" xfId="0" applyNumberFormat="1" applyFont="1" applyFill="1" applyBorder="1" applyAlignment="1" applyProtection="1">
      <alignment horizontal="left" vertical="center" wrapText="1"/>
    </xf>
    <xf numFmtId="3" fontId="3" fillId="3" borderId="3" xfId="0" applyNumberFormat="1" applyFont="1" applyFill="1" applyBorder="1" applyAlignment="1">
      <alignment horizontal="right"/>
    </xf>
    <xf numFmtId="0" fontId="16" fillId="6" borderId="4" xfId="0" applyNumberFormat="1" applyFont="1" applyFill="1" applyBorder="1" applyAlignment="1" applyProtection="1">
      <alignment horizontal="left" vertical="center" wrapText="1"/>
    </xf>
    <xf numFmtId="3" fontId="6" fillId="9" borderId="3" xfId="0" applyNumberFormat="1" applyFont="1" applyFill="1" applyBorder="1" applyAlignment="1">
      <alignment horizontal="left" wrapText="1"/>
    </xf>
    <xf numFmtId="3" fontId="6" fillId="5" borderId="3" xfId="0" applyNumberFormat="1" applyFont="1" applyFill="1" applyBorder="1" applyAlignment="1">
      <alignment horizontal="left" wrapText="1"/>
    </xf>
    <xf numFmtId="0" fontId="6" fillId="13" borderId="3" xfId="0" applyNumberFormat="1" applyFont="1" applyFill="1" applyBorder="1" applyAlignment="1" applyProtection="1">
      <alignment wrapText="1"/>
    </xf>
    <xf numFmtId="3" fontId="3" fillId="13" borderId="3" xfId="0" applyNumberFormat="1" applyFont="1" applyFill="1" applyBorder="1" applyAlignment="1">
      <alignment horizontal="right"/>
    </xf>
    <xf numFmtId="0" fontId="6" fillId="14" borderId="0" xfId="0" applyNumberFormat="1" applyFont="1" applyFill="1" applyBorder="1" applyAlignment="1" applyProtection="1">
      <alignment wrapText="1"/>
    </xf>
    <xf numFmtId="3" fontId="3" fillId="14" borderId="3" xfId="0" applyNumberFormat="1" applyFont="1" applyFill="1" applyBorder="1" applyAlignment="1">
      <alignment horizontal="right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0" fontId="6" fillId="11" borderId="4" xfId="0" applyNumberFormat="1" applyFont="1" applyFill="1" applyBorder="1" applyAlignment="1" applyProtection="1">
      <alignment horizontal="left" vertical="center" wrapText="1"/>
    </xf>
    <xf numFmtId="3" fontId="6" fillId="11" borderId="3" xfId="0" applyNumberFormat="1" applyFont="1" applyFill="1" applyBorder="1" applyAlignment="1">
      <alignment horizontal="right"/>
    </xf>
    <xf numFmtId="0" fontId="1" fillId="0" borderId="0" xfId="0" applyFont="1"/>
    <xf numFmtId="0" fontId="6" fillId="8" borderId="4" xfId="0" applyNumberFormat="1" applyFont="1" applyFill="1" applyBorder="1" applyAlignment="1" applyProtection="1">
      <alignment horizontal="left" vertical="center" wrapText="1"/>
    </xf>
    <xf numFmtId="3" fontId="6" fillId="8" borderId="3" xfId="0" applyNumberFormat="1" applyFont="1" applyFill="1" applyBorder="1" applyAlignment="1">
      <alignment horizontal="right"/>
    </xf>
    <xf numFmtId="0" fontId="6" fillId="15" borderId="4" xfId="0" applyNumberFormat="1" applyFont="1" applyFill="1" applyBorder="1" applyAlignment="1" applyProtection="1">
      <alignment horizontal="left" vertical="center" wrapText="1"/>
    </xf>
    <xf numFmtId="3" fontId="6" fillId="15" borderId="3" xfId="0" applyNumberFormat="1" applyFont="1" applyFill="1" applyBorder="1" applyAlignment="1">
      <alignment horizontal="right"/>
    </xf>
    <xf numFmtId="0" fontId="6" fillId="12" borderId="4" xfId="0" applyNumberFormat="1" applyFont="1" applyFill="1" applyBorder="1" applyAlignment="1" applyProtection="1">
      <alignment horizontal="left" vertical="center" wrapText="1"/>
    </xf>
    <xf numFmtId="3" fontId="6" fillId="12" borderId="3" xfId="0" applyNumberFormat="1" applyFont="1" applyFill="1" applyBorder="1" applyAlignment="1">
      <alignment horizontal="right"/>
    </xf>
    <xf numFmtId="0" fontId="16" fillId="10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3" fontId="0" fillId="0" borderId="0" xfId="0" applyNumberFormat="1"/>
    <xf numFmtId="3" fontId="6" fillId="4" borderId="3" xfId="0" applyNumberFormat="1" applyFont="1" applyFill="1" applyBorder="1" applyAlignment="1" applyProtection="1">
      <alignment horizontal="center" vertical="center" wrapText="1"/>
    </xf>
    <xf numFmtId="3" fontId="16" fillId="2" borderId="3" xfId="0" applyNumberFormat="1" applyFont="1" applyFill="1" applyBorder="1" applyAlignment="1">
      <alignment horizontal="right"/>
    </xf>
    <xf numFmtId="0" fontId="9" fillId="2" borderId="0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3" fontId="6" fillId="2" borderId="3" xfId="0" applyNumberFormat="1" applyFont="1" applyFill="1" applyBorder="1" applyAlignment="1">
      <alignment horizontal="right"/>
    </xf>
    <xf numFmtId="3" fontId="18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6" fillId="6" borderId="1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5" borderId="1" xfId="0" applyNumberFormat="1" applyFont="1" applyFill="1" applyBorder="1" applyAlignment="1" applyProtection="1">
      <alignment horizontal="left" vertical="center" wrapText="1"/>
    </xf>
    <xf numFmtId="3" fontId="6" fillId="0" borderId="3" xfId="0" applyNumberFormat="1" applyFont="1" applyFill="1" applyBorder="1" applyAlignment="1">
      <alignment horizontal="right"/>
    </xf>
    <xf numFmtId="0" fontId="10" fillId="3" borderId="1" xfId="0" applyFont="1" applyFill="1" applyBorder="1" applyAlignment="1">
      <alignment horizontal="left" vertical="center"/>
    </xf>
    <xf numFmtId="0" fontId="8" fillId="3" borderId="2" xfId="0" applyNumberFormat="1" applyFont="1" applyFill="1" applyBorder="1" applyAlignment="1" applyProtection="1">
      <alignment vertical="center"/>
    </xf>
    <xf numFmtId="3" fontId="10" fillId="4" borderId="1" xfId="0" quotePrefix="1" applyNumberFormat="1" applyFont="1" applyFill="1" applyBorder="1" applyAlignment="1">
      <alignment horizontal="right"/>
    </xf>
    <xf numFmtId="3" fontId="10" fillId="3" borderId="1" xfId="0" quotePrefix="1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wrapText="1"/>
    </xf>
    <xf numFmtId="0" fontId="20" fillId="0" borderId="0" xfId="0" quotePrefix="1" applyNumberFormat="1" applyFont="1" applyFill="1" applyBorder="1" applyAlignment="1" applyProtection="1">
      <alignment horizontal="center" vertical="center" wrapText="1"/>
    </xf>
    <xf numFmtId="0" fontId="21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/>
    <xf numFmtId="0" fontId="10" fillId="0" borderId="1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center" wrapText="1"/>
    </xf>
    <xf numFmtId="0" fontId="10" fillId="0" borderId="2" xfId="0" quotePrefix="1" applyNumberFormat="1" applyFont="1" applyFill="1" applyBorder="1" applyAlignment="1" applyProtection="1">
      <alignment horizontal="left"/>
    </xf>
    <xf numFmtId="0" fontId="10" fillId="2" borderId="3" xfId="0" applyNumberFormat="1" applyFont="1" applyFill="1" applyBorder="1" applyAlignment="1" applyProtection="1">
      <alignment horizontal="center" vertical="center" wrapText="1"/>
    </xf>
    <xf numFmtId="3" fontId="6" fillId="3" borderId="1" xfId="0" quotePrefix="1" applyNumberFormat="1" applyFont="1" applyFill="1" applyBorder="1" applyAlignment="1">
      <alignment horizontal="right"/>
    </xf>
    <xf numFmtId="0" fontId="14" fillId="0" borderId="0" xfId="0" applyNumberFormat="1" applyFont="1" applyFill="1" applyBorder="1" applyAlignment="1" applyProtection="1">
      <alignment wrapText="1"/>
    </xf>
    <xf numFmtId="0" fontId="15" fillId="0" borderId="0" xfId="0" applyNumberFormat="1" applyFont="1" applyFill="1" applyBorder="1" applyAlignment="1" applyProtection="1">
      <alignment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3" fontId="6" fillId="0" borderId="3" xfId="0" applyNumberFormat="1" applyFont="1" applyFill="1" applyBorder="1" applyAlignment="1" applyProtection="1">
      <alignment horizontal="center" vertical="center" wrapText="1"/>
    </xf>
    <xf numFmtId="4" fontId="0" fillId="0" borderId="0" xfId="0" applyNumberFormat="1"/>
    <xf numFmtId="0" fontId="0" fillId="0" borderId="0" xfId="0" applyFill="1"/>
    <xf numFmtId="4" fontId="22" fillId="0" borderId="0" xfId="0" applyNumberFormat="1" applyFont="1" applyFill="1" applyBorder="1" applyAlignment="1" applyProtection="1"/>
    <xf numFmtId="0" fontId="23" fillId="0" borderId="0" xfId="0" applyFont="1"/>
    <xf numFmtId="0" fontId="22" fillId="0" borderId="0" xfId="0" applyNumberFormat="1" applyFont="1" applyFill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/>
    <xf numFmtId="0" fontId="22" fillId="0" borderId="0" xfId="0" applyNumberFormat="1" applyFont="1" applyFill="1" applyBorder="1" applyAlignment="1" applyProtection="1">
      <alignment horizont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3" fontId="6" fillId="16" borderId="3" xfId="0" applyNumberFormat="1" applyFont="1" applyFill="1" applyBorder="1" applyAlignment="1">
      <alignment horizontal="left" wrapText="1"/>
    </xf>
    <xf numFmtId="3" fontId="6" fillId="17" borderId="3" xfId="0" applyNumberFormat="1" applyFont="1" applyFill="1" applyBorder="1" applyAlignment="1">
      <alignment horizontal="left" wrapText="1"/>
    </xf>
    <xf numFmtId="0" fontId="16" fillId="18" borderId="4" xfId="0" applyNumberFormat="1" applyFont="1" applyFill="1" applyBorder="1" applyAlignment="1" applyProtection="1">
      <alignment horizontal="left" vertical="center" wrapText="1"/>
    </xf>
    <xf numFmtId="3" fontId="3" fillId="16" borderId="3" xfId="0" applyNumberFormat="1" applyFont="1" applyFill="1" applyBorder="1" applyAlignment="1">
      <alignment horizontal="right"/>
    </xf>
    <xf numFmtId="3" fontId="3" fillId="17" borderId="3" xfId="0" applyNumberFormat="1" applyFont="1" applyFill="1" applyBorder="1" applyAlignment="1">
      <alignment horizontal="right"/>
    </xf>
    <xf numFmtId="3" fontId="3" fillId="18" borderId="3" xfId="0" applyNumberFormat="1" applyFont="1" applyFill="1" applyBorder="1" applyAlignment="1">
      <alignment horizontal="right"/>
    </xf>
    <xf numFmtId="0" fontId="0" fillId="0" borderId="3" xfId="0" applyBorder="1"/>
    <xf numFmtId="3" fontId="0" fillId="0" borderId="3" xfId="0" applyNumberFormat="1" applyBorder="1"/>
    <xf numFmtId="1" fontId="0" fillId="0" borderId="3" xfId="0" applyNumberFormat="1" applyBorder="1"/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6" fillId="6" borderId="4" xfId="0" applyNumberFormat="1" applyFont="1" applyFill="1" applyBorder="1" applyAlignment="1" applyProtection="1">
      <alignment horizontal="left" vertical="center" wrapText="1"/>
    </xf>
    <xf numFmtId="0" fontId="6" fillId="19" borderId="3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wrapText="1"/>
    </xf>
    <xf numFmtId="0" fontId="12" fillId="0" borderId="0" xfId="0" applyFont="1" applyAlignment="1">
      <alignment wrapText="1"/>
    </xf>
    <xf numFmtId="0" fontId="16" fillId="18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6" fillId="6" borderId="4" xfId="0" applyFont="1" applyFill="1" applyBorder="1" applyAlignment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24" fillId="0" borderId="3" xfId="0" applyNumberFormat="1" applyFont="1" applyBorder="1" applyAlignment="1">
      <alignment horizontal="left" vertical="center" wrapText="1"/>
    </xf>
    <xf numFmtId="0" fontId="25" fillId="0" borderId="3" xfId="0" applyNumberFormat="1" applyFont="1" applyBorder="1" applyAlignment="1">
      <alignment horizontal="left" vertical="center" wrapText="1"/>
    </xf>
    <xf numFmtId="3" fontId="0" fillId="0" borderId="0" xfId="0" applyNumberFormat="1" applyFill="1"/>
    <xf numFmtId="3" fontId="3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/>
    <xf numFmtId="0" fontId="1" fillId="0" borderId="0" xfId="0" applyFont="1" applyFill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vertical="center" wrapText="1"/>
    </xf>
    <xf numFmtId="0" fontId="12" fillId="0" borderId="0" xfId="0" applyFont="1" applyAlignment="1">
      <alignment wrapText="1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vertical="center" wrapText="1"/>
    </xf>
    <xf numFmtId="0" fontId="8" fillId="3" borderId="2" xfId="0" applyNumberFormat="1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vertical="center" wrapText="1"/>
    </xf>
    <xf numFmtId="0" fontId="8" fillId="0" borderId="2" xfId="0" applyNumberFormat="1" applyFont="1" applyFill="1" applyBorder="1" applyAlignment="1" applyProtection="1">
      <alignment vertical="center"/>
    </xf>
    <xf numFmtId="0" fontId="10" fillId="0" borderId="1" xfId="0" quotePrefix="1" applyFont="1" applyFill="1" applyBorder="1" applyAlignment="1">
      <alignment horizontal="left" vertical="center"/>
    </xf>
    <xf numFmtId="0" fontId="10" fillId="0" borderId="1" xfId="0" quotePrefix="1" applyNumberFormat="1" applyFont="1" applyFill="1" applyBorder="1" applyAlignment="1" applyProtection="1">
      <alignment horizontal="left" vertical="center" wrapText="1"/>
    </xf>
    <xf numFmtId="0" fontId="10" fillId="0" borderId="1" xfId="0" quotePrefix="1" applyFont="1" applyBorder="1" applyAlignment="1">
      <alignment horizontal="left" vertical="center"/>
    </xf>
    <xf numFmtId="0" fontId="10" fillId="4" borderId="1" xfId="0" applyNumberFormat="1" applyFont="1" applyFill="1" applyBorder="1" applyAlignment="1" applyProtection="1">
      <alignment horizontal="left" vertical="center" wrapText="1"/>
    </xf>
    <xf numFmtId="0" fontId="10" fillId="4" borderId="2" xfId="0" applyNumberFormat="1" applyFont="1" applyFill="1" applyBorder="1" applyAlignment="1" applyProtection="1">
      <alignment horizontal="left" vertical="center" wrapText="1"/>
    </xf>
    <xf numFmtId="0" fontId="10" fillId="4" borderId="4" xfId="0" applyNumberFormat="1" applyFont="1" applyFill="1" applyBorder="1" applyAlignment="1" applyProtection="1">
      <alignment horizontal="left" vertical="center" wrapText="1"/>
    </xf>
    <xf numFmtId="0" fontId="10" fillId="3" borderId="1" xfId="0" quotePrefix="1" applyNumberFormat="1" applyFont="1" applyFill="1" applyBorder="1" applyAlignment="1" applyProtection="1">
      <alignment horizontal="left" vertical="center" wrapText="1"/>
    </xf>
    <xf numFmtId="0" fontId="10" fillId="3" borderId="2" xfId="0" applyNumberFormat="1" applyFont="1" applyFill="1" applyBorder="1" applyAlignment="1" applyProtection="1">
      <alignment horizontal="left" vertical="center" wrapText="1"/>
    </xf>
    <xf numFmtId="0" fontId="10" fillId="3" borderId="4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4" fillId="0" borderId="0" xfId="0" applyNumberFormat="1" applyFont="1" applyFill="1" applyBorder="1" applyAlignment="1" applyProtection="1">
      <alignment wrapText="1"/>
    </xf>
    <xf numFmtId="0" fontId="15" fillId="0" borderId="0" xfId="0" applyNumberFormat="1" applyFont="1" applyFill="1" applyBorder="1" applyAlignment="1" applyProtection="1">
      <alignment wrapText="1"/>
    </xf>
    <xf numFmtId="0" fontId="12" fillId="0" borderId="0" xfId="0" applyFont="1" applyAlignment="1">
      <alignment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right" vertical="center" wrapText="1" indent="1"/>
    </xf>
    <xf numFmtId="0" fontId="3" fillId="2" borderId="2" xfId="0" applyNumberFormat="1" applyFont="1" applyFill="1" applyBorder="1" applyAlignment="1" applyProtection="1">
      <alignment horizontal="right" vertical="center" wrapText="1" indent="1"/>
    </xf>
    <xf numFmtId="0" fontId="3" fillId="2" borderId="4" xfId="0" applyNumberFormat="1" applyFont="1" applyFill="1" applyBorder="1" applyAlignment="1" applyProtection="1">
      <alignment horizontal="right" vertical="center" wrapText="1" indent="1"/>
    </xf>
    <xf numFmtId="0" fontId="6" fillId="5" borderId="1" xfId="0" applyNumberFormat="1" applyFont="1" applyFill="1" applyBorder="1" applyAlignment="1" applyProtection="1">
      <alignment horizontal="left" vertical="center" wrapText="1"/>
    </xf>
    <xf numFmtId="0" fontId="6" fillId="5" borderId="2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16" fillId="6" borderId="1" xfId="0" applyNumberFormat="1" applyFont="1" applyFill="1" applyBorder="1" applyAlignment="1" applyProtection="1">
      <alignment horizontal="left" vertical="center" wrapText="1"/>
    </xf>
    <xf numFmtId="0" fontId="16" fillId="6" borderId="2" xfId="0" applyNumberFormat="1" applyFont="1" applyFill="1" applyBorder="1" applyAlignment="1" applyProtection="1">
      <alignment horizontal="left" vertical="center" wrapText="1"/>
    </xf>
    <xf numFmtId="0" fontId="16" fillId="6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0" fontId="6" fillId="5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16" fillId="6" borderId="1" xfId="0" applyFont="1" applyFill="1" applyBorder="1" applyAlignment="1">
      <alignment horizontal="left" vertical="center" wrapText="1"/>
    </xf>
    <xf numFmtId="0" fontId="16" fillId="6" borderId="2" xfId="0" applyFont="1" applyFill="1" applyBorder="1" applyAlignment="1">
      <alignment horizontal="left" vertical="center" wrapText="1"/>
    </xf>
    <xf numFmtId="0" fontId="16" fillId="6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16" fillId="18" borderId="1" xfId="0" applyFont="1" applyFill="1" applyBorder="1" applyAlignment="1">
      <alignment horizontal="left" vertical="center" wrapText="1"/>
    </xf>
    <xf numFmtId="0" fontId="16" fillId="18" borderId="2" xfId="0" applyFont="1" applyFill="1" applyBorder="1" applyAlignment="1">
      <alignment horizontal="left" vertical="center" wrapText="1"/>
    </xf>
    <xf numFmtId="0" fontId="16" fillId="18" borderId="4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15" borderId="1" xfId="0" applyNumberFormat="1" applyFont="1" applyFill="1" applyBorder="1" applyAlignment="1" applyProtection="1">
      <alignment horizontal="left" vertical="center" wrapText="1"/>
    </xf>
    <xf numFmtId="0" fontId="6" fillId="15" borderId="2" xfId="0" applyNumberFormat="1" applyFont="1" applyFill="1" applyBorder="1" applyAlignment="1" applyProtection="1">
      <alignment horizontal="left" vertical="center" wrapText="1"/>
    </xf>
    <xf numFmtId="0" fontId="6" fillId="15" borderId="4" xfId="0" applyNumberFormat="1" applyFont="1" applyFill="1" applyBorder="1" applyAlignment="1" applyProtection="1">
      <alignment horizontal="left" vertical="center" wrapText="1"/>
    </xf>
    <xf numFmtId="0" fontId="16" fillId="10" borderId="1" xfId="0" applyNumberFormat="1" applyFont="1" applyFill="1" applyBorder="1" applyAlignment="1" applyProtection="1">
      <alignment horizontal="left" vertical="center" wrapText="1"/>
    </xf>
    <xf numFmtId="0" fontId="16" fillId="10" borderId="2" xfId="0" applyNumberFormat="1" applyFont="1" applyFill="1" applyBorder="1" applyAlignment="1" applyProtection="1">
      <alignment horizontal="left" vertical="center" wrapText="1"/>
    </xf>
    <xf numFmtId="0" fontId="16" fillId="10" borderId="4" xfId="0" applyNumberFormat="1" applyFont="1" applyFill="1" applyBorder="1" applyAlignment="1" applyProtection="1">
      <alignment horizontal="left" vertical="center" wrapText="1"/>
    </xf>
    <xf numFmtId="0" fontId="6" fillId="12" borderId="1" xfId="0" applyNumberFormat="1" applyFont="1" applyFill="1" applyBorder="1" applyAlignment="1" applyProtection="1">
      <alignment horizontal="left" vertical="center" wrapText="1"/>
    </xf>
    <xf numFmtId="0" fontId="6" fillId="12" borderId="2" xfId="0" applyNumberFormat="1" applyFont="1" applyFill="1" applyBorder="1" applyAlignment="1" applyProtection="1">
      <alignment horizontal="left" vertical="center" wrapText="1"/>
    </xf>
    <xf numFmtId="0" fontId="6" fillId="12" borderId="4" xfId="0" applyNumberFormat="1" applyFont="1" applyFill="1" applyBorder="1" applyAlignment="1" applyProtection="1">
      <alignment horizontal="left" vertical="center" wrapText="1"/>
    </xf>
    <xf numFmtId="0" fontId="6" fillId="11" borderId="1" xfId="0" applyNumberFormat="1" applyFont="1" applyFill="1" applyBorder="1" applyAlignment="1" applyProtection="1">
      <alignment horizontal="left" vertical="center" wrapText="1"/>
    </xf>
    <xf numFmtId="0" fontId="6" fillId="11" borderId="2" xfId="0" applyNumberFormat="1" applyFont="1" applyFill="1" applyBorder="1" applyAlignment="1" applyProtection="1">
      <alignment horizontal="left" vertical="center" wrapText="1"/>
    </xf>
    <xf numFmtId="0" fontId="6" fillId="11" borderId="4" xfId="0" applyNumberFormat="1" applyFont="1" applyFill="1" applyBorder="1" applyAlignment="1" applyProtection="1">
      <alignment horizontal="left" vertical="center" wrapText="1"/>
    </xf>
    <xf numFmtId="0" fontId="6" fillId="8" borderId="1" xfId="0" applyNumberFormat="1" applyFont="1" applyFill="1" applyBorder="1" applyAlignment="1" applyProtection="1">
      <alignment horizontal="left" vertical="center" wrapText="1"/>
    </xf>
    <xf numFmtId="0" fontId="6" fillId="8" borderId="2" xfId="0" applyNumberFormat="1" applyFont="1" applyFill="1" applyBorder="1" applyAlignment="1" applyProtection="1">
      <alignment horizontal="left" vertical="center" wrapText="1"/>
    </xf>
    <xf numFmtId="0" fontId="6" fillId="8" borderId="4" xfId="0" applyNumberFormat="1" applyFont="1" applyFill="1" applyBorder="1" applyAlignment="1" applyProtection="1">
      <alignment horizontal="left" vertical="center" wrapText="1"/>
    </xf>
    <xf numFmtId="0" fontId="16" fillId="7" borderId="1" xfId="0" applyNumberFormat="1" applyFont="1" applyFill="1" applyBorder="1" applyAlignment="1" applyProtection="1">
      <alignment horizontal="left" vertical="center" wrapText="1"/>
    </xf>
    <xf numFmtId="0" fontId="16" fillId="7" borderId="2" xfId="0" applyNumberFormat="1" applyFont="1" applyFill="1" applyBorder="1" applyAlignment="1" applyProtection="1">
      <alignment horizontal="left" vertical="center" wrapText="1"/>
    </xf>
    <xf numFmtId="0" fontId="16" fillId="7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6" fillId="3" borderId="1" xfId="0" applyNumberFormat="1" applyFont="1" applyFill="1" applyBorder="1" applyAlignment="1" applyProtection="1">
      <alignment horizontal="left" vertical="center" wrapText="1"/>
    </xf>
    <xf numFmtId="0" fontId="16" fillId="3" borderId="2" xfId="0" applyNumberFormat="1" applyFont="1" applyFill="1" applyBorder="1" applyAlignment="1" applyProtection="1">
      <alignment horizontal="left" vertical="center" wrapText="1"/>
    </xf>
    <xf numFmtId="0" fontId="16" fillId="3" borderId="4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0" fontId="6" fillId="9" borderId="1" xfId="0" applyNumberFormat="1" applyFont="1" applyFill="1" applyBorder="1" applyAlignment="1" applyProtection="1">
      <alignment horizontal="left" vertical="center" wrapText="1"/>
    </xf>
    <xf numFmtId="0" fontId="6" fillId="9" borderId="2" xfId="0" applyNumberFormat="1" applyFont="1" applyFill="1" applyBorder="1" applyAlignment="1" applyProtection="1">
      <alignment horizontal="left" vertical="center" wrapText="1"/>
    </xf>
    <xf numFmtId="0" fontId="6" fillId="9" borderId="4" xfId="0" applyNumberFormat="1" applyFont="1" applyFill="1" applyBorder="1" applyAlignment="1" applyProtection="1">
      <alignment horizontal="left" vertical="center" wrapText="1"/>
    </xf>
    <xf numFmtId="0" fontId="6" fillId="13" borderId="1" xfId="0" applyNumberFormat="1" applyFont="1" applyFill="1" applyBorder="1" applyAlignment="1" applyProtection="1">
      <alignment horizontal="left" vertical="center" wrapText="1"/>
    </xf>
    <xf numFmtId="0" fontId="6" fillId="13" borderId="2" xfId="0" applyNumberFormat="1" applyFont="1" applyFill="1" applyBorder="1" applyAlignment="1" applyProtection="1">
      <alignment horizontal="left" vertical="center" wrapText="1"/>
    </xf>
    <xf numFmtId="0" fontId="6" fillId="13" borderId="4" xfId="0" applyNumberFormat="1" applyFont="1" applyFill="1" applyBorder="1" applyAlignment="1" applyProtection="1">
      <alignment horizontal="left" vertical="center" wrapText="1"/>
    </xf>
    <xf numFmtId="0" fontId="6" fillId="14" borderId="1" xfId="0" applyNumberFormat="1" applyFont="1" applyFill="1" applyBorder="1" applyAlignment="1" applyProtection="1">
      <alignment horizontal="left" vertical="center" wrapText="1"/>
    </xf>
    <xf numFmtId="0" fontId="6" fillId="14" borderId="2" xfId="0" applyNumberFormat="1" applyFont="1" applyFill="1" applyBorder="1" applyAlignment="1" applyProtection="1">
      <alignment horizontal="left" vertical="center" wrapText="1"/>
    </xf>
    <xf numFmtId="0" fontId="6" fillId="14" borderId="4" xfId="0" applyNumberFormat="1" applyFont="1" applyFill="1" applyBorder="1" applyAlignment="1" applyProtection="1">
      <alignment horizontal="left" vertical="center" wrapText="1"/>
    </xf>
    <xf numFmtId="0" fontId="6" fillId="16" borderId="1" xfId="0" applyNumberFormat="1" applyFont="1" applyFill="1" applyBorder="1" applyAlignment="1" applyProtection="1">
      <alignment horizontal="left" vertical="center" wrapText="1"/>
    </xf>
    <xf numFmtId="0" fontId="6" fillId="16" borderId="2" xfId="0" applyNumberFormat="1" applyFont="1" applyFill="1" applyBorder="1" applyAlignment="1" applyProtection="1">
      <alignment horizontal="left" vertical="center" wrapText="1"/>
    </xf>
    <xf numFmtId="0" fontId="6" fillId="16" borderId="4" xfId="0" applyNumberFormat="1" applyFont="1" applyFill="1" applyBorder="1" applyAlignment="1" applyProtection="1">
      <alignment horizontal="left" vertical="center" wrapText="1"/>
    </xf>
    <xf numFmtId="0" fontId="6" fillId="17" borderId="1" xfId="0" applyNumberFormat="1" applyFont="1" applyFill="1" applyBorder="1" applyAlignment="1" applyProtection="1">
      <alignment horizontal="left" vertical="center" wrapText="1"/>
    </xf>
    <xf numFmtId="0" fontId="6" fillId="17" borderId="2" xfId="0" applyNumberFormat="1" applyFont="1" applyFill="1" applyBorder="1" applyAlignment="1" applyProtection="1">
      <alignment horizontal="left" vertical="center" wrapText="1"/>
    </xf>
    <xf numFmtId="0" fontId="6" fillId="17" borderId="4" xfId="0" applyNumberFormat="1" applyFont="1" applyFill="1" applyBorder="1" applyAlignment="1" applyProtection="1">
      <alignment horizontal="left" vertical="center" wrapText="1"/>
    </xf>
    <xf numFmtId="0" fontId="16" fillId="18" borderId="1" xfId="0" applyNumberFormat="1" applyFont="1" applyFill="1" applyBorder="1" applyAlignment="1" applyProtection="1">
      <alignment horizontal="left" vertical="center" wrapText="1"/>
    </xf>
    <xf numFmtId="0" fontId="16" fillId="18" borderId="2" xfId="0" applyNumberFormat="1" applyFont="1" applyFill="1" applyBorder="1" applyAlignment="1" applyProtection="1">
      <alignment horizontal="left" vertical="center" wrapText="1"/>
    </xf>
    <xf numFmtId="0" fontId="16" fillId="18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4" fontId="0" fillId="0" borderId="0" xfId="0" applyNumberFormat="1" applyFill="1"/>
  </cellXfs>
  <cellStyles count="3">
    <cellStyle name="Normal_Podaci" xfId="1"/>
    <cellStyle name="Normalno" xfId="0" builtinId="0"/>
    <cellStyle name="Obično_List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9"/>
  <sheetViews>
    <sheetView workbookViewId="0">
      <selection sqref="A1:J1"/>
    </sheetView>
  </sheetViews>
  <sheetFormatPr defaultRowHeight="15" x14ac:dyDescent="0.25"/>
  <cols>
    <col min="4" max="4" width="9.140625" customWidth="1"/>
    <col min="5" max="10" width="25.28515625" customWidth="1"/>
  </cols>
  <sheetData>
    <row r="1" spans="1:17" ht="42" customHeight="1" x14ac:dyDescent="0.25">
      <c r="A1" s="153" t="s">
        <v>144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7" ht="18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7" ht="15.75" customHeight="1" x14ac:dyDescent="0.25">
      <c r="A3" s="153" t="s">
        <v>26</v>
      </c>
      <c r="B3" s="153"/>
      <c r="C3" s="153"/>
      <c r="D3" s="153"/>
      <c r="E3" s="153"/>
      <c r="F3" s="153"/>
      <c r="G3" s="153"/>
      <c r="H3" s="153"/>
      <c r="I3" s="154"/>
      <c r="J3" s="154"/>
    </row>
    <row r="4" spans="1:17" ht="18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</row>
    <row r="5" spans="1:17" ht="18" customHeight="1" x14ac:dyDescent="0.25">
      <c r="A5" s="153" t="s">
        <v>34</v>
      </c>
      <c r="B5" s="155"/>
      <c r="C5" s="155"/>
      <c r="D5" s="155"/>
      <c r="E5" s="155"/>
      <c r="F5" s="155"/>
      <c r="G5" s="155"/>
      <c r="H5" s="155"/>
      <c r="I5" s="155"/>
      <c r="J5" s="155"/>
    </row>
    <row r="6" spans="1:17" ht="18" x14ac:dyDescent="0.25">
      <c r="A6" s="1"/>
      <c r="B6" s="2"/>
      <c r="C6" s="2"/>
      <c r="D6" s="2"/>
      <c r="E6" s="6"/>
      <c r="F6" s="7"/>
      <c r="G6" s="7"/>
      <c r="H6" s="7"/>
      <c r="I6" s="7"/>
      <c r="J6" s="7"/>
    </row>
    <row r="7" spans="1:17" ht="25.5" customHeight="1" x14ac:dyDescent="0.25">
      <c r="A7" s="27"/>
      <c r="B7" s="28"/>
      <c r="C7" s="28"/>
      <c r="D7" s="29"/>
      <c r="E7" s="30"/>
      <c r="F7" s="261" t="s">
        <v>130</v>
      </c>
      <c r="G7" s="261" t="s">
        <v>131</v>
      </c>
      <c r="H7" s="261" t="s">
        <v>132</v>
      </c>
      <c r="I7" s="3" t="s">
        <v>88</v>
      </c>
      <c r="J7" s="3" t="s">
        <v>133</v>
      </c>
      <c r="L7" s="75"/>
      <c r="M7" s="75"/>
      <c r="P7" s="75"/>
    </row>
    <row r="8" spans="1:17" ht="15" customHeight="1" x14ac:dyDescent="0.25">
      <c r="A8" s="156" t="s">
        <v>0</v>
      </c>
      <c r="B8" s="157"/>
      <c r="C8" s="157"/>
      <c r="D8" s="157"/>
      <c r="E8" s="158"/>
      <c r="F8" s="31">
        <f>F9+F10</f>
        <v>1559913.58</v>
      </c>
      <c r="G8" s="31">
        <f t="shared" ref="G8:J8" si="0">G9+G10</f>
        <v>1854126.55</v>
      </c>
      <c r="H8" s="31">
        <f t="shared" si="0"/>
        <v>2254736.69</v>
      </c>
      <c r="I8" s="31">
        <f t="shared" ref="I8:J8" si="1">I9+I10</f>
        <v>2254736.69</v>
      </c>
      <c r="J8" s="31">
        <f t="shared" si="1"/>
        <v>2204188.85</v>
      </c>
      <c r="L8" s="75"/>
      <c r="M8" s="75"/>
      <c r="N8" s="75"/>
      <c r="O8" s="75"/>
      <c r="P8" s="75"/>
    </row>
    <row r="9" spans="1:17" ht="15.75" customHeight="1" x14ac:dyDescent="0.25">
      <c r="A9" s="159" t="s">
        <v>89</v>
      </c>
      <c r="B9" s="160"/>
      <c r="C9" s="160"/>
      <c r="D9" s="160"/>
      <c r="E9" s="161"/>
      <c r="F9" s="93">
        <v>1559913.58</v>
      </c>
      <c r="G9" s="93">
        <v>1854126.55</v>
      </c>
      <c r="H9" s="93">
        <v>2254736.69</v>
      </c>
      <c r="I9" s="93">
        <v>2254736.69</v>
      </c>
      <c r="J9" s="93">
        <f>2254736.69-50547.84</f>
        <v>2204188.85</v>
      </c>
    </row>
    <row r="10" spans="1:17" ht="15" customHeight="1" x14ac:dyDescent="0.25">
      <c r="A10" s="162" t="s">
        <v>90</v>
      </c>
      <c r="B10" s="161"/>
      <c r="C10" s="161"/>
      <c r="D10" s="161"/>
      <c r="E10" s="161"/>
      <c r="F10" s="93"/>
      <c r="G10" s="93">
        <v>0</v>
      </c>
      <c r="H10" s="93"/>
      <c r="I10" s="93"/>
      <c r="J10" s="93"/>
    </row>
    <row r="11" spans="1:17" ht="15.75" customHeight="1" x14ac:dyDescent="0.25">
      <c r="A11" s="94" t="s">
        <v>2</v>
      </c>
      <c r="B11" s="95"/>
      <c r="C11" s="95"/>
      <c r="D11" s="95"/>
      <c r="E11" s="95"/>
      <c r="F11" s="31">
        <f>F12+F13</f>
        <v>1544774.0799999998</v>
      </c>
      <c r="G11" s="31">
        <f t="shared" ref="G11:J11" si="2">G12+G13</f>
        <v>1849822.9</v>
      </c>
      <c r="H11" s="31">
        <f t="shared" si="2"/>
        <v>2233936.69</v>
      </c>
      <c r="I11" s="31">
        <f t="shared" ref="I11:J11" si="3">I12+I13</f>
        <v>2233936.69</v>
      </c>
      <c r="J11" s="31">
        <f t="shared" si="3"/>
        <v>2183388.85</v>
      </c>
      <c r="L11" s="75"/>
      <c r="M11" s="75"/>
      <c r="N11" s="75"/>
      <c r="O11" s="75"/>
      <c r="P11" s="75"/>
      <c r="Q11" s="75"/>
    </row>
    <row r="12" spans="1:17" ht="15" customHeight="1" x14ac:dyDescent="0.25">
      <c r="A12" s="163" t="s">
        <v>91</v>
      </c>
      <c r="B12" s="160"/>
      <c r="C12" s="160"/>
      <c r="D12" s="160"/>
      <c r="E12" s="160"/>
      <c r="F12" s="93">
        <v>1541583.93</v>
      </c>
      <c r="G12" s="93">
        <v>1845379.15</v>
      </c>
      <c r="H12" s="93">
        <v>2229236.69</v>
      </c>
      <c r="I12" s="93">
        <v>2229236.69</v>
      </c>
      <c r="J12" s="93">
        <f>2229236.69-50547.84</f>
        <v>2178688.85</v>
      </c>
    </row>
    <row r="13" spans="1:17" ht="15.75" customHeight="1" x14ac:dyDescent="0.25">
      <c r="A13" s="164" t="s">
        <v>92</v>
      </c>
      <c r="B13" s="161"/>
      <c r="C13" s="161"/>
      <c r="D13" s="161"/>
      <c r="E13" s="161"/>
      <c r="F13" s="32">
        <v>3190.15</v>
      </c>
      <c r="G13" s="32">
        <v>4443.75</v>
      </c>
      <c r="H13" s="32">
        <v>4700</v>
      </c>
      <c r="I13" s="32">
        <v>4700</v>
      </c>
      <c r="J13" s="32">
        <v>4700</v>
      </c>
    </row>
    <row r="14" spans="1:17" ht="15" customHeight="1" x14ac:dyDescent="0.25">
      <c r="A14" s="168" t="s">
        <v>3</v>
      </c>
      <c r="B14" s="157"/>
      <c r="C14" s="157"/>
      <c r="D14" s="157"/>
      <c r="E14" s="157"/>
      <c r="F14" s="31">
        <f>F8-F11</f>
        <v>15139.500000000233</v>
      </c>
      <c r="G14" s="31">
        <f>G8-G11</f>
        <v>4303.6500000001397</v>
      </c>
      <c r="H14" s="31">
        <f t="shared" ref="H14:J14" si="4">H8-H11</f>
        <v>20800</v>
      </c>
      <c r="I14" s="31">
        <f t="shared" ref="I14:J14" si="5">I8-I11</f>
        <v>20800</v>
      </c>
      <c r="J14" s="31">
        <f t="shared" si="5"/>
        <v>20800</v>
      </c>
    </row>
    <row r="15" spans="1:17" ht="15" customHeight="1" x14ac:dyDescent="0.25">
      <c r="A15" s="23"/>
      <c r="B15" s="21"/>
      <c r="C15" s="21"/>
      <c r="D15" s="21"/>
      <c r="E15" s="21"/>
      <c r="F15" s="21"/>
      <c r="G15" s="21"/>
      <c r="H15" s="22"/>
      <c r="I15" s="22"/>
      <c r="J15" s="22"/>
    </row>
    <row r="16" spans="1:17" ht="15" customHeight="1" x14ac:dyDescent="0.25">
      <c r="A16" s="153" t="s">
        <v>35</v>
      </c>
      <c r="B16" s="155"/>
      <c r="C16" s="155"/>
      <c r="D16" s="155"/>
      <c r="E16" s="155"/>
      <c r="F16" s="155"/>
      <c r="G16" s="155"/>
      <c r="H16" s="155"/>
      <c r="I16" s="155"/>
      <c r="J16" s="155"/>
    </row>
    <row r="17" spans="1:10" ht="18" x14ac:dyDescent="0.25">
      <c r="A17" s="23"/>
      <c r="B17" s="21"/>
      <c r="C17" s="21"/>
      <c r="D17" s="21"/>
      <c r="E17" s="21"/>
      <c r="F17" s="21"/>
      <c r="G17" s="21"/>
      <c r="H17" s="22"/>
      <c r="I17" s="22"/>
      <c r="J17" s="22"/>
    </row>
    <row r="18" spans="1:10" ht="29.25" customHeight="1" x14ac:dyDescent="0.25">
      <c r="A18" s="27"/>
      <c r="B18" s="28"/>
      <c r="C18" s="28"/>
      <c r="D18" s="29"/>
      <c r="E18" s="30"/>
      <c r="F18" s="3" t="s">
        <v>130</v>
      </c>
      <c r="G18" s="3" t="s">
        <v>131</v>
      </c>
      <c r="H18" s="3" t="s">
        <v>132</v>
      </c>
      <c r="I18" s="3" t="s">
        <v>132</v>
      </c>
      <c r="J18" s="3" t="s">
        <v>132</v>
      </c>
    </row>
    <row r="19" spans="1:10" ht="15.75" customHeight="1" x14ac:dyDescent="0.25">
      <c r="A19" s="164" t="s">
        <v>93</v>
      </c>
      <c r="B19" s="161"/>
      <c r="C19" s="161"/>
      <c r="D19" s="161"/>
      <c r="E19" s="161"/>
      <c r="F19" s="32"/>
      <c r="G19" s="32"/>
      <c r="H19" s="32"/>
      <c r="I19" s="32"/>
      <c r="J19" s="32"/>
    </row>
    <row r="20" spans="1:10" ht="15" customHeight="1" x14ac:dyDescent="0.25">
      <c r="A20" s="164" t="s">
        <v>94</v>
      </c>
      <c r="B20" s="161"/>
      <c r="C20" s="161"/>
      <c r="D20" s="161"/>
      <c r="E20" s="161"/>
      <c r="F20" s="32"/>
      <c r="G20" s="32"/>
      <c r="H20" s="32"/>
      <c r="I20" s="32"/>
      <c r="J20" s="32"/>
    </row>
    <row r="21" spans="1:10" x14ac:dyDescent="0.25">
      <c r="A21" s="168" t="s">
        <v>5</v>
      </c>
      <c r="B21" s="157"/>
      <c r="C21" s="157"/>
      <c r="D21" s="157"/>
      <c r="E21" s="157"/>
      <c r="F21" s="31">
        <f>F19-F20</f>
        <v>0</v>
      </c>
      <c r="G21" s="31">
        <f t="shared" ref="G21:J21" si="6">G19-G20</f>
        <v>0</v>
      </c>
      <c r="H21" s="31">
        <f t="shared" si="6"/>
        <v>0</v>
      </c>
      <c r="I21" s="31">
        <f t="shared" ref="I21:J21" si="7">I19-I20</f>
        <v>0</v>
      </c>
      <c r="J21" s="31">
        <f t="shared" si="7"/>
        <v>0</v>
      </c>
    </row>
    <row r="22" spans="1:10" ht="18" customHeight="1" x14ac:dyDescent="0.25">
      <c r="A22" s="168" t="s">
        <v>6</v>
      </c>
      <c r="B22" s="157"/>
      <c r="C22" s="157"/>
      <c r="D22" s="157"/>
      <c r="E22" s="157"/>
      <c r="F22" s="31">
        <f>F14+F21</f>
        <v>15139.500000000233</v>
      </c>
      <c r="G22" s="31">
        <f t="shared" ref="G22:J22" si="8">G14+G21</f>
        <v>4303.6500000001397</v>
      </c>
      <c r="H22" s="31">
        <f t="shared" si="8"/>
        <v>20800</v>
      </c>
      <c r="I22" s="31">
        <f t="shared" ref="I22:J22" si="9">I14+I21</f>
        <v>20800</v>
      </c>
      <c r="J22" s="31">
        <f t="shared" si="9"/>
        <v>20800</v>
      </c>
    </row>
    <row r="23" spans="1:10" ht="18" x14ac:dyDescent="0.25">
      <c r="A23" s="20"/>
      <c r="B23" s="21"/>
      <c r="C23" s="21"/>
      <c r="D23" s="21"/>
      <c r="E23" s="21"/>
      <c r="F23" s="21"/>
      <c r="G23" s="21"/>
      <c r="H23" s="22"/>
      <c r="I23" s="22"/>
      <c r="J23" s="22"/>
    </row>
    <row r="24" spans="1:10" ht="15.75" x14ac:dyDescent="0.25">
      <c r="A24" s="153" t="s">
        <v>95</v>
      </c>
      <c r="B24" s="155"/>
      <c r="C24" s="155"/>
      <c r="D24" s="155"/>
      <c r="E24" s="155"/>
      <c r="F24" s="155"/>
      <c r="G24" s="155"/>
      <c r="H24" s="155"/>
      <c r="I24" s="155"/>
      <c r="J24" s="155"/>
    </row>
    <row r="25" spans="1:10" ht="15.75" customHeight="1" x14ac:dyDescent="0.25">
      <c r="A25" s="83"/>
      <c r="B25" s="84"/>
      <c r="C25" s="84"/>
      <c r="D25" s="84"/>
      <c r="E25" s="84"/>
      <c r="F25" s="84"/>
      <c r="G25" s="84"/>
      <c r="H25" s="84"/>
      <c r="I25" s="142"/>
      <c r="J25" s="142"/>
    </row>
    <row r="26" spans="1:10" ht="25.5" customHeight="1" x14ac:dyDescent="0.25">
      <c r="A26" s="27"/>
      <c r="B26" s="28"/>
      <c r="C26" s="28"/>
      <c r="D26" s="29"/>
      <c r="E26" s="30"/>
      <c r="F26" s="3" t="s">
        <v>130</v>
      </c>
      <c r="G26" s="3" t="s">
        <v>131</v>
      </c>
      <c r="H26" s="3" t="s">
        <v>132</v>
      </c>
      <c r="I26" s="3" t="s">
        <v>132</v>
      </c>
      <c r="J26" s="3" t="s">
        <v>132</v>
      </c>
    </row>
    <row r="27" spans="1:10" ht="15" customHeight="1" x14ac:dyDescent="0.25">
      <c r="A27" s="165" t="s">
        <v>96</v>
      </c>
      <c r="B27" s="166"/>
      <c r="C27" s="166"/>
      <c r="D27" s="166"/>
      <c r="E27" s="167"/>
      <c r="F27" s="96">
        <v>-4100.2700000000004</v>
      </c>
      <c r="G27" s="96">
        <v>-4303.6499999999996</v>
      </c>
      <c r="H27" s="96">
        <v>-20800</v>
      </c>
      <c r="I27" s="96">
        <v>-20800</v>
      </c>
      <c r="J27" s="96">
        <v>-20800</v>
      </c>
    </row>
    <row r="28" spans="1:10" ht="18" customHeight="1" x14ac:dyDescent="0.25">
      <c r="A28" s="168" t="s">
        <v>97</v>
      </c>
      <c r="B28" s="157"/>
      <c r="C28" s="157"/>
      <c r="D28" s="157"/>
      <c r="E28" s="157"/>
      <c r="F28" s="97">
        <f>F22+F27</f>
        <v>11039.230000000232</v>
      </c>
      <c r="G28" s="97">
        <f t="shared" ref="G28:J28" si="10">G22+G27</f>
        <v>1.4006218407303095E-10</v>
      </c>
      <c r="H28" s="97">
        <f t="shared" si="10"/>
        <v>0</v>
      </c>
      <c r="I28" s="97">
        <f t="shared" ref="I28:J28" si="11">I22+I27</f>
        <v>0</v>
      </c>
      <c r="J28" s="97">
        <f t="shared" si="11"/>
        <v>0</v>
      </c>
    </row>
    <row r="29" spans="1:10" ht="35.25" customHeight="1" x14ac:dyDescent="0.25">
      <c r="A29" s="156" t="s">
        <v>98</v>
      </c>
      <c r="B29" s="169"/>
      <c r="C29" s="169"/>
      <c r="D29" s="169"/>
      <c r="E29" s="170"/>
      <c r="F29" s="97">
        <f>F14+F21+F27-F28</f>
        <v>0</v>
      </c>
      <c r="G29" s="97">
        <f t="shared" ref="G29:J29" si="12">G14+G21+G27-G28</f>
        <v>0</v>
      </c>
      <c r="H29" s="97">
        <f t="shared" si="12"/>
        <v>0</v>
      </c>
      <c r="I29" s="97">
        <f t="shared" ref="I29:J29" si="13">I14+I21+I27-I28</f>
        <v>0</v>
      </c>
      <c r="J29" s="97">
        <f t="shared" si="13"/>
        <v>0</v>
      </c>
    </row>
    <row r="30" spans="1:10" ht="18" customHeight="1" x14ac:dyDescent="0.25">
      <c r="A30" s="98"/>
      <c r="B30" s="99"/>
      <c r="C30" s="99"/>
      <c r="D30" s="99"/>
      <c r="E30" s="99"/>
      <c r="F30" s="99"/>
      <c r="G30" s="99"/>
      <c r="H30" s="99"/>
      <c r="I30" s="99"/>
      <c r="J30" s="99"/>
    </row>
    <row r="31" spans="1:10" ht="15.75" x14ac:dyDescent="0.25">
      <c r="A31" s="171" t="s">
        <v>99</v>
      </c>
      <c r="B31" s="171"/>
      <c r="C31" s="171"/>
      <c r="D31" s="171"/>
      <c r="E31" s="171"/>
      <c r="F31" s="171"/>
      <c r="G31" s="171"/>
      <c r="H31" s="171"/>
      <c r="I31" s="171"/>
      <c r="J31" s="171"/>
    </row>
    <row r="32" spans="1:10" ht="18" customHeight="1" x14ac:dyDescent="0.25">
      <c r="A32" s="100"/>
      <c r="B32" s="101"/>
      <c r="C32" s="101"/>
      <c r="D32" s="101"/>
      <c r="E32" s="101"/>
      <c r="F32" s="101"/>
      <c r="G32" s="101"/>
      <c r="H32" s="102"/>
      <c r="I32" s="102"/>
      <c r="J32" s="102"/>
    </row>
    <row r="33" spans="1:19" ht="30" customHeight="1" x14ac:dyDescent="0.25">
      <c r="A33" s="103"/>
      <c r="B33" s="104"/>
      <c r="C33" s="104"/>
      <c r="D33" s="105"/>
      <c r="E33" s="106"/>
      <c r="F33" s="107" t="s">
        <v>130</v>
      </c>
      <c r="G33" s="107" t="s">
        <v>131</v>
      </c>
      <c r="H33" s="107" t="s">
        <v>132</v>
      </c>
      <c r="I33" s="107" t="s">
        <v>132</v>
      </c>
      <c r="J33" s="107" t="s">
        <v>132</v>
      </c>
    </row>
    <row r="34" spans="1:19" ht="15" customHeight="1" x14ac:dyDescent="0.25">
      <c r="A34" s="165" t="s">
        <v>96</v>
      </c>
      <c r="B34" s="166"/>
      <c r="C34" s="166"/>
      <c r="D34" s="166"/>
      <c r="E34" s="167"/>
      <c r="F34" s="96">
        <v>0</v>
      </c>
      <c r="G34" s="96">
        <f>F37</f>
        <v>0</v>
      </c>
      <c r="H34" s="96">
        <f>G37</f>
        <v>0</v>
      </c>
      <c r="I34" s="96">
        <f>H37</f>
        <v>0</v>
      </c>
      <c r="J34" s="96">
        <f>I37</f>
        <v>0</v>
      </c>
    </row>
    <row r="35" spans="1:19" ht="31.5" customHeight="1" x14ac:dyDescent="0.25">
      <c r="A35" s="165" t="s">
        <v>4</v>
      </c>
      <c r="B35" s="166"/>
      <c r="C35" s="166"/>
      <c r="D35" s="166"/>
      <c r="E35" s="167"/>
      <c r="F35" s="96">
        <v>0</v>
      </c>
      <c r="G35" s="96">
        <v>0</v>
      </c>
      <c r="H35" s="96">
        <v>0</v>
      </c>
      <c r="I35" s="96">
        <v>0</v>
      </c>
      <c r="J35" s="96">
        <v>0</v>
      </c>
    </row>
    <row r="36" spans="1:19" ht="15" customHeight="1" x14ac:dyDescent="0.25">
      <c r="A36" s="165" t="s">
        <v>100</v>
      </c>
      <c r="B36" s="172"/>
      <c r="C36" s="172"/>
      <c r="D36" s="172"/>
      <c r="E36" s="173"/>
      <c r="F36" s="96">
        <v>0</v>
      </c>
      <c r="G36" s="96">
        <v>0</v>
      </c>
      <c r="H36" s="96">
        <v>0</v>
      </c>
      <c r="I36" s="96">
        <v>0</v>
      </c>
      <c r="J36" s="96">
        <v>0</v>
      </c>
    </row>
    <row r="37" spans="1:19" ht="21.75" customHeight="1" x14ac:dyDescent="0.25">
      <c r="A37" s="168" t="s">
        <v>97</v>
      </c>
      <c r="B37" s="157"/>
      <c r="C37" s="157"/>
      <c r="D37" s="157"/>
      <c r="E37" s="157"/>
      <c r="F37" s="108">
        <f>F34-F35+F36</f>
        <v>0</v>
      </c>
      <c r="G37" s="108">
        <f t="shared" ref="G37:J37" si="14">G34-G35+G36</f>
        <v>0</v>
      </c>
      <c r="H37" s="108">
        <f t="shared" si="14"/>
        <v>0</v>
      </c>
      <c r="I37" s="108">
        <f t="shared" ref="I37:J37" si="15">I34-I35+I36</f>
        <v>0</v>
      </c>
      <c r="J37" s="108">
        <f t="shared" si="15"/>
        <v>0</v>
      </c>
    </row>
    <row r="38" spans="1:19" ht="29.25" customHeight="1" x14ac:dyDescent="0.25"/>
    <row r="39" spans="1:19" ht="14.25" customHeight="1" x14ac:dyDescent="0.25">
      <c r="A39" s="174"/>
      <c r="B39" s="175"/>
      <c r="C39" s="175"/>
      <c r="D39" s="175"/>
      <c r="E39" s="175"/>
      <c r="F39" s="175"/>
      <c r="G39" s="175"/>
      <c r="H39" s="175"/>
      <c r="I39" s="175"/>
      <c r="J39" s="175"/>
    </row>
    <row r="40" spans="1:19" ht="14.25" customHeight="1" x14ac:dyDescent="0.25">
      <c r="A40" s="109"/>
      <c r="B40" s="110"/>
      <c r="C40" s="110"/>
      <c r="D40" s="110"/>
      <c r="E40" s="110"/>
      <c r="F40" s="110"/>
      <c r="G40" s="110"/>
      <c r="H40" s="110"/>
      <c r="I40" s="141"/>
      <c r="J40" s="141"/>
    </row>
    <row r="41" spans="1:19" ht="14.25" customHeight="1" x14ac:dyDescent="0.25">
      <c r="A41" s="109"/>
      <c r="B41" s="110"/>
      <c r="C41" s="110"/>
      <c r="D41" s="110"/>
      <c r="E41" s="110"/>
      <c r="F41" s="110"/>
      <c r="G41" s="110"/>
      <c r="H41" s="110"/>
      <c r="I41" s="141"/>
      <c r="J41" s="141"/>
    </row>
    <row r="42" spans="1:19" ht="15" customHeight="1" x14ac:dyDescent="0.25">
      <c r="A42" s="118" t="s">
        <v>118</v>
      </c>
      <c r="B42" s="115"/>
      <c r="C42" s="116"/>
      <c r="D42" s="116"/>
      <c r="E42" s="116"/>
      <c r="F42" s="117"/>
      <c r="G42" s="120" t="s">
        <v>121</v>
      </c>
      <c r="K42" s="116"/>
      <c r="L42" s="116"/>
      <c r="S42" s="117"/>
    </row>
    <row r="43" spans="1:19" ht="19.5" customHeight="1" x14ac:dyDescent="0.25">
      <c r="A43" s="119" t="s">
        <v>120</v>
      </c>
      <c r="B43" s="117"/>
      <c r="C43" s="116"/>
      <c r="D43" s="116"/>
      <c r="E43" s="116"/>
      <c r="F43" s="116"/>
      <c r="G43" s="117" t="s">
        <v>119</v>
      </c>
      <c r="K43" s="116"/>
      <c r="L43" s="116"/>
    </row>
    <row r="44" spans="1:19" ht="16.5" customHeight="1" x14ac:dyDescent="0.25"/>
    <row r="45" spans="1:19" x14ac:dyDescent="0.25">
      <c r="A45" s="82" t="s">
        <v>143</v>
      </c>
    </row>
    <row r="46" spans="1:19" ht="3.75" customHeight="1" x14ac:dyDescent="0.25">
      <c r="A46" s="114"/>
    </row>
    <row r="47" spans="1:19" x14ac:dyDescent="0.25">
      <c r="A47" s="82" t="s">
        <v>142</v>
      </c>
    </row>
    <row r="48" spans="1:19" ht="4.5" customHeight="1" x14ac:dyDescent="0.25">
      <c r="A48" s="114"/>
    </row>
    <row r="49" spans="1:1" x14ac:dyDescent="0.25">
      <c r="A49" s="82" t="s">
        <v>141</v>
      </c>
    </row>
  </sheetData>
  <mergeCells count="24">
    <mergeCell ref="A35:E35"/>
    <mergeCell ref="A36:E36"/>
    <mergeCell ref="A37:E37"/>
    <mergeCell ref="A39:J39"/>
    <mergeCell ref="A27:E27"/>
    <mergeCell ref="A28:E28"/>
    <mergeCell ref="A10:E10"/>
    <mergeCell ref="A12:E12"/>
    <mergeCell ref="A13:E13"/>
    <mergeCell ref="A16:J16"/>
    <mergeCell ref="A34:E34"/>
    <mergeCell ref="A14:E14"/>
    <mergeCell ref="A19:E19"/>
    <mergeCell ref="A20:E20"/>
    <mergeCell ref="A21:E21"/>
    <mergeCell ref="A22:E22"/>
    <mergeCell ref="A24:J24"/>
    <mergeCell ref="A29:E29"/>
    <mergeCell ref="A31:J31"/>
    <mergeCell ref="A1:J1"/>
    <mergeCell ref="A3:J3"/>
    <mergeCell ref="A5:J5"/>
    <mergeCell ref="A8:E8"/>
    <mergeCell ref="A9:E9"/>
  </mergeCells>
  <pageMargins left="0.7" right="0.7" top="0.75" bottom="0.75" header="0.3" footer="0.3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I7" sqref="I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25.28515625" customWidth="1"/>
    <col min="4" max="8" width="18.7109375" customWidth="1"/>
  </cols>
  <sheetData>
    <row r="1" spans="1:11" ht="42" customHeight="1" x14ac:dyDescent="0.25">
      <c r="A1" s="153" t="s">
        <v>144</v>
      </c>
      <c r="B1" s="153"/>
      <c r="C1" s="153"/>
      <c r="D1" s="153"/>
      <c r="E1" s="153"/>
      <c r="F1" s="153"/>
      <c r="G1" s="153"/>
      <c r="H1" s="153"/>
    </row>
    <row r="2" spans="1:11" ht="9" customHeight="1" x14ac:dyDescent="0.25">
      <c r="A2" s="4"/>
      <c r="B2" s="4"/>
      <c r="C2" s="4"/>
      <c r="D2" s="23"/>
      <c r="E2" s="4"/>
      <c r="F2" s="4"/>
      <c r="G2" s="23"/>
      <c r="H2" s="23"/>
    </row>
    <row r="3" spans="1:11" ht="15.75" customHeight="1" x14ac:dyDescent="0.25">
      <c r="A3" s="153" t="s">
        <v>26</v>
      </c>
      <c r="B3" s="153"/>
      <c r="C3" s="153"/>
      <c r="D3" s="153"/>
      <c r="E3" s="153"/>
      <c r="F3" s="154"/>
      <c r="G3" s="154"/>
    </row>
    <row r="4" spans="1:11" ht="9" customHeight="1" x14ac:dyDescent="0.25">
      <c r="A4" s="4"/>
      <c r="B4" s="4"/>
      <c r="C4" s="4"/>
      <c r="D4" s="23"/>
      <c r="E4" s="4"/>
      <c r="F4" s="5"/>
      <c r="G4" s="5"/>
      <c r="H4" s="5"/>
    </row>
    <row r="5" spans="1:11" ht="18" customHeight="1" x14ac:dyDescent="0.25">
      <c r="A5" s="153" t="s">
        <v>8</v>
      </c>
      <c r="B5" s="155"/>
      <c r="C5" s="155"/>
      <c r="D5" s="155"/>
      <c r="E5" s="155"/>
      <c r="F5" s="155"/>
      <c r="G5" s="155"/>
    </row>
    <row r="6" spans="1:11" ht="7.5" customHeight="1" x14ac:dyDescent="0.25">
      <c r="A6" s="4"/>
      <c r="B6" s="4"/>
      <c r="C6" s="4"/>
      <c r="D6" s="23"/>
      <c r="E6" s="4"/>
      <c r="F6" s="5"/>
      <c r="G6" s="5"/>
      <c r="H6" s="5"/>
    </row>
    <row r="7" spans="1:11" ht="15.75" customHeight="1" x14ac:dyDescent="0.25">
      <c r="A7" s="153" t="s">
        <v>1</v>
      </c>
      <c r="B7" s="176"/>
      <c r="C7" s="176"/>
      <c r="D7" s="176"/>
      <c r="E7" s="176"/>
      <c r="F7" s="176"/>
      <c r="G7" s="176"/>
    </row>
    <row r="8" spans="1:11" ht="11.25" customHeight="1" x14ac:dyDescent="0.25">
      <c r="A8" s="4"/>
      <c r="B8" s="4"/>
      <c r="C8" s="4"/>
      <c r="D8" s="81">
        <f>+D10-D23</f>
        <v>15139.5</v>
      </c>
      <c r="E8" s="81">
        <f>+E10-E23</f>
        <v>0</v>
      </c>
      <c r="F8" s="81">
        <f>+F10-F23</f>
        <v>0</v>
      </c>
      <c r="G8" s="81">
        <f>+G10-G23</f>
        <v>0</v>
      </c>
      <c r="H8" s="81">
        <f>+H10-H23</f>
        <v>0</v>
      </c>
    </row>
    <row r="9" spans="1:11" ht="38.25" x14ac:dyDescent="0.25">
      <c r="A9" s="19" t="s">
        <v>9</v>
      </c>
      <c r="B9" s="18" t="s">
        <v>10</v>
      </c>
      <c r="C9" s="18" t="s">
        <v>7</v>
      </c>
      <c r="D9" s="18" t="s">
        <v>134</v>
      </c>
      <c r="E9" s="18" t="s">
        <v>131</v>
      </c>
      <c r="F9" s="18" t="s">
        <v>132</v>
      </c>
      <c r="G9" s="18" t="s">
        <v>88</v>
      </c>
      <c r="H9" s="18" t="s">
        <v>133</v>
      </c>
    </row>
    <row r="10" spans="1:11" x14ac:dyDescent="0.25">
      <c r="A10" s="19"/>
      <c r="B10" s="18"/>
      <c r="C10" s="18"/>
      <c r="D10" s="76">
        <f>+D11+D17</f>
        <v>1559913.5799999998</v>
      </c>
      <c r="E10" s="76">
        <f>+E11+E17</f>
        <v>1849822.9000000001</v>
      </c>
      <c r="F10" s="76">
        <f>+F11+F17</f>
        <v>2233936.69</v>
      </c>
      <c r="G10" s="76">
        <f>+G11+G17</f>
        <v>2233936.69</v>
      </c>
      <c r="H10" s="76">
        <f>+H11+H17</f>
        <v>2183388.85</v>
      </c>
      <c r="J10" s="75"/>
      <c r="K10" s="75"/>
    </row>
    <row r="11" spans="1:11" ht="15.75" customHeight="1" x14ac:dyDescent="0.25">
      <c r="A11" s="10">
        <v>6</v>
      </c>
      <c r="B11" s="10"/>
      <c r="C11" s="10" t="s">
        <v>12</v>
      </c>
      <c r="D11" s="80">
        <f>+D12+D14+D15+D16+D13</f>
        <v>1559913.5799999998</v>
      </c>
      <c r="E11" s="80">
        <f>+E12+E14+E15+E16+E13</f>
        <v>1854126.55</v>
      </c>
      <c r="F11" s="80">
        <f>+F12+F14+F15+F16+F13</f>
        <v>2254736.69</v>
      </c>
      <c r="G11" s="80">
        <f>+G12+G14+G15+G16+G13</f>
        <v>2254736.69</v>
      </c>
      <c r="H11" s="80">
        <f>+H12+H14+H15+H16+H13</f>
        <v>2204188.85</v>
      </c>
      <c r="J11" s="75"/>
    </row>
    <row r="12" spans="1:11" ht="38.25" x14ac:dyDescent="0.25">
      <c r="A12" s="10"/>
      <c r="B12" s="15">
        <v>63</v>
      </c>
      <c r="C12" s="15" t="s">
        <v>39</v>
      </c>
      <c r="D12" s="8">
        <v>1348712.93</v>
      </c>
      <c r="E12" s="8">
        <v>1675287</v>
      </c>
      <c r="F12" s="8">
        <v>1969704</v>
      </c>
      <c r="G12" s="8">
        <v>1969704</v>
      </c>
      <c r="H12" s="8">
        <v>1969704</v>
      </c>
    </row>
    <row r="13" spans="1:11" x14ac:dyDescent="0.25">
      <c r="A13" s="10"/>
      <c r="B13" s="15">
        <v>64</v>
      </c>
      <c r="C13" s="15" t="s">
        <v>135</v>
      </c>
      <c r="D13" s="8">
        <v>23.45</v>
      </c>
      <c r="E13" s="8">
        <v>33</v>
      </c>
      <c r="F13" s="8">
        <v>33</v>
      </c>
      <c r="G13" s="8">
        <v>33</v>
      </c>
      <c r="H13" s="8">
        <v>33</v>
      </c>
    </row>
    <row r="14" spans="1:11" ht="51" x14ac:dyDescent="0.25">
      <c r="A14" s="11"/>
      <c r="B14" s="11">
        <v>65</v>
      </c>
      <c r="C14" s="15" t="s">
        <v>84</v>
      </c>
      <c r="D14" s="8">
        <v>2543</v>
      </c>
      <c r="E14" s="8">
        <v>2440</v>
      </c>
      <c r="F14" s="8">
        <v>2800</v>
      </c>
      <c r="G14" s="8">
        <v>2800</v>
      </c>
      <c r="H14" s="8">
        <v>2800</v>
      </c>
    </row>
    <row r="15" spans="1:11" ht="51" x14ac:dyDescent="0.25">
      <c r="A15" s="11"/>
      <c r="B15" s="11">
        <v>66</v>
      </c>
      <c r="C15" s="15" t="s">
        <v>85</v>
      </c>
      <c r="D15" s="8">
        <v>4795.5600000000004</v>
      </c>
      <c r="E15" s="8">
        <v>4146</v>
      </c>
      <c r="F15" s="8">
        <v>3700</v>
      </c>
      <c r="G15" s="8">
        <v>3700</v>
      </c>
      <c r="H15" s="8">
        <v>3700</v>
      </c>
    </row>
    <row r="16" spans="1:11" ht="38.25" x14ac:dyDescent="0.25">
      <c r="A16" s="11"/>
      <c r="B16" s="11">
        <v>67</v>
      </c>
      <c r="C16" s="15" t="s">
        <v>40</v>
      </c>
      <c r="D16" s="8">
        <v>203838.64</v>
      </c>
      <c r="E16" s="8">
        <v>172220.55</v>
      </c>
      <c r="F16" s="8">
        <v>278499.69</v>
      </c>
      <c r="G16" s="8">
        <v>278499.69</v>
      </c>
      <c r="H16" s="8">
        <f>278499.69-50547.84</f>
        <v>227951.85</v>
      </c>
    </row>
    <row r="17" spans="1:11" x14ac:dyDescent="0.25">
      <c r="A17" s="13">
        <v>9</v>
      </c>
      <c r="B17" s="14"/>
      <c r="C17" s="24" t="s">
        <v>86</v>
      </c>
      <c r="D17" s="80">
        <f>+D18</f>
        <v>0</v>
      </c>
      <c r="E17" s="80">
        <f>+E18</f>
        <v>-4303.6499999999996</v>
      </c>
      <c r="F17" s="80">
        <f t="shared" ref="F17:H17" si="0">+F18</f>
        <v>-20800</v>
      </c>
      <c r="G17" s="80">
        <f t="shared" si="0"/>
        <v>-20800</v>
      </c>
      <c r="H17" s="80">
        <f t="shared" si="0"/>
        <v>-20800</v>
      </c>
    </row>
    <row r="18" spans="1:11" x14ac:dyDescent="0.25">
      <c r="A18" s="15"/>
      <c r="B18" s="15">
        <v>92</v>
      </c>
      <c r="C18" s="25" t="s">
        <v>87</v>
      </c>
      <c r="D18" s="8"/>
      <c r="E18" s="8">
        <v>-4303.6499999999996</v>
      </c>
      <c r="F18" s="8">
        <v>-20800</v>
      </c>
      <c r="G18" s="8">
        <v>-20800</v>
      </c>
      <c r="H18" s="8">
        <v>-20800</v>
      </c>
    </row>
    <row r="19" spans="1:11" x14ac:dyDescent="0.25">
      <c r="C19" s="78"/>
    </row>
    <row r="20" spans="1:11" ht="15.75" customHeight="1" x14ac:dyDescent="0.25">
      <c r="A20" s="153" t="s">
        <v>14</v>
      </c>
      <c r="B20" s="176"/>
      <c r="C20" s="176"/>
      <c r="D20" s="176"/>
      <c r="E20" s="176"/>
      <c r="F20" s="176"/>
      <c r="G20" s="176"/>
    </row>
    <row r="21" spans="1:11" ht="8.25" customHeight="1" x14ac:dyDescent="0.25">
      <c r="A21" s="4"/>
      <c r="B21" s="4"/>
      <c r="C21" s="4"/>
      <c r="D21" s="23"/>
      <c r="E21" s="4"/>
      <c r="F21" s="5"/>
      <c r="G21" s="5"/>
      <c r="H21" s="5"/>
    </row>
    <row r="22" spans="1:11" ht="38.25" x14ac:dyDescent="0.25">
      <c r="A22" s="19" t="s">
        <v>9</v>
      </c>
      <c r="B22" s="18" t="s">
        <v>10</v>
      </c>
      <c r="C22" s="18" t="s">
        <v>15</v>
      </c>
      <c r="D22" s="18" t="s">
        <v>134</v>
      </c>
      <c r="E22" s="18" t="s">
        <v>131</v>
      </c>
      <c r="F22" s="18" t="s">
        <v>132</v>
      </c>
      <c r="G22" s="18" t="s">
        <v>88</v>
      </c>
      <c r="H22" s="18" t="s">
        <v>133</v>
      </c>
      <c r="K22" s="75"/>
    </row>
    <row r="23" spans="1:11" x14ac:dyDescent="0.25">
      <c r="A23" s="19"/>
      <c r="B23" s="18"/>
      <c r="C23" s="18" t="s">
        <v>79</v>
      </c>
      <c r="D23" s="76">
        <f>+D24+D29</f>
        <v>1544774.0799999998</v>
      </c>
      <c r="E23" s="76">
        <f>+E24+E29</f>
        <v>1849822.9000000001</v>
      </c>
      <c r="F23" s="76">
        <f>+F24+F29</f>
        <v>2233936.69</v>
      </c>
      <c r="G23" s="76">
        <f>+G24+G29</f>
        <v>2233936.69</v>
      </c>
      <c r="H23" s="76">
        <f>+H24+H29</f>
        <v>2183388.85</v>
      </c>
      <c r="J23" s="75"/>
      <c r="K23" s="75"/>
    </row>
    <row r="24" spans="1:11" ht="15.75" customHeight="1" x14ac:dyDescent="0.25">
      <c r="A24" s="10">
        <v>3</v>
      </c>
      <c r="B24" s="10"/>
      <c r="C24" s="10" t="s">
        <v>16</v>
      </c>
      <c r="D24" s="8">
        <f>+D25+D26+D28+D27</f>
        <v>1541583.93</v>
      </c>
      <c r="E24" s="8">
        <f t="shared" ref="E24:H24" si="1">+E25+E26+E28+E27</f>
        <v>1845379.1500000001</v>
      </c>
      <c r="F24" s="8">
        <f t="shared" si="1"/>
        <v>2229236.69</v>
      </c>
      <c r="G24" s="8">
        <f t="shared" ref="G24:H24" si="2">+G25+G26+G28+G27</f>
        <v>2229236.69</v>
      </c>
      <c r="H24" s="8">
        <f t="shared" si="2"/>
        <v>2178688.85</v>
      </c>
      <c r="J24" s="75"/>
    </row>
    <row r="25" spans="1:11" ht="15.75" customHeight="1" x14ac:dyDescent="0.25">
      <c r="A25" s="10"/>
      <c r="B25" s="15">
        <v>31</v>
      </c>
      <c r="C25" s="15" t="s">
        <v>17</v>
      </c>
      <c r="D25" s="8">
        <v>1177330.53</v>
      </c>
      <c r="E25" s="8">
        <v>1454567.37</v>
      </c>
      <c r="F25" s="8">
        <v>1823010.8</v>
      </c>
      <c r="G25" s="8">
        <v>1823010.8</v>
      </c>
      <c r="H25" s="8">
        <f>1823010.8-10000-37148.76</f>
        <v>1775862.04</v>
      </c>
    </row>
    <row r="26" spans="1:11" x14ac:dyDescent="0.25">
      <c r="A26" s="11"/>
      <c r="B26" s="11">
        <v>32</v>
      </c>
      <c r="C26" s="11" t="s">
        <v>29</v>
      </c>
      <c r="D26" s="8">
        <v>243863.51</v>
      </c>
      <c r="E26" s="8">
        <v>250371.78</v>
      </c>
      <c r="F26" s="8">
        <v>237295.89</v>
      </c>
      <c r="G26" s="8">
        <v>237295.89</v>
      </c>
      <c r="H26" s="8">
        <f>237295.89-2599.08</f>
        <v>234696.81000000003</v>
      </c>
    </row>
    <row r="27" spans="1:11" x14ac:dyDescent="0.25">
      <c r="A27" s="11"/>
      <c r="B27" s="11">
        <v>34</v>
      </c>
      <c r="C27" s="79" t="s">
        <v>60</v>
      </c>
      <c r="D27" s="8">
        <v>912.98</v>
      </c>
      <c r="E27" s="8">
        <v>1200</v>
      </c>
      <c r="F27" s="8">
        <v>1000</v>
      </c>
      <c r="G27" s="8">
        <v>1000</v>
      </c>
      <c r="H27" s="8">
        <v>1000</v>
      </c>
    </row>
    <row r="28" spans="1:11" ht="38.25" x14ac:dyDescent="0.25">
      <c r="A28" s="11"/>
      <c r="B28" s="11">
        <v>37</v>
      </c>
      <c r="C28" s="79" t="s">
        <v>78</v>
      </c>
      <c r="D28" s="8">
        <v>119476.91</v>
      </c>
      <c r="E28" s="8">
        <v>139240</v>
      </c>
      <c r="F28" s="8">
        <v>167930</v>
      </c>
      <c r="G28" s="8">
        <v>167930</v>
      </c>
      <c r="H28" s="8">
        <f>167930-800</f>
        <v>167130</v>
      </c>
    </row>
    <row r="29" spans="1:11" ht="25.5" x14ac:dyDescent="0.25">
      <c r="A29" s="13">
        <v>4</v>
      </c>
      <c r="B29" s="14"/>
      <c r="C29" s="24" t="s">
        <v>18</v>
      </c>
      <c r="D29" s="8">
        <f>+D30+D31</f>
        <v>3190.15</v>
      </c>
      <c r="E29" s="8">
        <f t="shared" ref="E29:H29" si="3">+E30+E31</f>
        <v>4443.75</v>
      </c>
      <c r="F29" s="8">
        <f t="shared" si="3"/>
        <v>4700</v>
      </c>
      <c r="G29" s="8">
        <f t="shared" ref="G29:H29" si="4">+G30+G31</f>
        <v>4700</v>
      </c>
      <c r="H29" s="8">
        <f t="shared" si="4"/>
        <v>4700</v>
      </c>
    </row>
    <row r="30" spans="1:11" ht="38.25" x14ac:dyDescent="0.25">
      <c r="A30" s="15"/>
      <c r="B30" s="11">
        <v>41</v>
      </c>
      <c r="C30" s="79" t="s">
        <v>115</v>
      </c>
      <c r="D30" s="8">
        <v>1077.48</v>
      </c>
      <c r="E30" s="8"/>
      <c r="F30" s="8">
        <v>0</v>
      </c>
      <c r="G30" s="8">
        <v>0</v>
      </c>
      <c r="H30" s="8">
        <v>0</v>
      </c>
    </row>
    <row r="31" spans="1:11" ht="38.25" x14ac:dyDescent="0.25">
      <c r="A31" s="15"/>
      <c r="B31" s="11">
        <v>42</v>
      </c>
      <c r="C31" s="79" t="s">
        <v>41</v>
      </c>
      <c r="D31" s="8">
        <v>2112.67</v>
      </c>
      <c r="E31" s="8">
        <v>4443.75</v>
      </c>
      <c r="F31" s="8">
        <v>4700</v>
      </c>
      <c r="G31" s="8">
        <v>4700</v>
      </c>
      <c r="H31" s="8">
        <v>4700</v>
      </c>
    </row>
    <row r="34" spans="4:4" x14ac:dyDescent="0.25">
      <c r="D34" s="75"/>
    </row>
    <row r="35" spans="4:4" x14ac:dyDescent="0.25">
      <c r="D35" s="75"/>
    </row>
  </sheetData>
  <mergeCells count="5">
    <mergeCell ref="A1:H1"/>
    <mergeCell ref="A7:G7"/>
    <mergeCell ref="A20:G20"/>
    <mergeCell ref="A3:G3"/>
    <mergeCell ref="A5:G5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I6" sqref="I6"/>
    </sheetView>
  </sheetViews>
  <sheetFormatPr defaultRowHeight="15" x14ac:dyDescent="0.25"/>
  <cols>
    <col min="1" max="1" width="25.28515625" customWidth="1"/>
    <col min="2" max="6" width="21" customWidth="1"/>
  </cols>
  <sheetData>
    <row r="1" spans="1:8" ht="42" customHeight="1" x14ac:dyDescent="0.25">
      <c r="A1" s="153" t="s">
        <v>144</v>
      </c>
      <c r="B1" s="153"/>
      <c r="C1" s="153"/>
      <c r="D1" s="153"/>
      <c r="E1" s="153"/>
      <c r="F1" s="153"/>
    </row>
    <row r="2" spans="1:8" ht="18" customHeight="1" x14ac:dyDescent="0.25">
      <c r="A2" s="23"/>
      <c r="B2" s="23"/>
      <c r="C2" s="23"/>
      <c r="D2" s="23"/>
      <c r="E2" s="23"/>
      <c r="F2" s="23"/>
    </row>
    <row r="3" spans="1:8" ht="15.75" customHeight="1" x14ac:dyDescent="0.25">
      <c r="A3" s="153" t="s">
        <v>26</v>
      </c>
      <c r="B3" s="153"/>
      <c r="C3" s="153"/>
      <c r="D3" s="153"/>
      <c r="E3" s="153"/>
      <c r="F3" s="153"/>
    </row>
    <row r="4" spans="1:8" ht="18" x14ac:dyDescent="0.25">
      <c r="B4" s="23"/>
      <c r="C4" s="23"/>
      <c r="D4" s="23"/>
      <c r="E4" s="23"/>
      <c r="F4" s="23"/>
    </row>
    <row r="5" spans="1:8" ht="18" customHeight="1" x14ac:dyDescent="0.25">
      <c r="A5" s="153" t="s">
        <v>8</v>
      </c>
      <c r="B5" s="153"/>
      <c r="C5" s="153"/>
      <c r="D5" s="153"/>
      <c r="E5" s="153"/>
      <c r="F5" s="153"/>
    </row>
    <row r="6" spans="1:8" ht="18" x14ac:dyDescent="0.25">
      <c r="A6" s="23"/>
      <c r="B6" s="23"/>
      <c r="C6" s="23"/>
      <c r="D6" s="23"/>
      <c r="E6" s="23"/>
      <c r="F6" s="23"/>
    </row>
    <row r="7" spans="1:8" ht="15.75" customHeight="1" x14ac:dyDescent="0.25">
      <c r="A7" s="153" t="s">
        <v>101</v>
      </c>
      <c r="B7" s="153"/>
      <c r="C7" s="153"/>
      <c r="D7" s="153"/>
      <c r="E7" s="153"/>
      <c r="F7" s="153"/>
    </row>
    <row r="8" spans="1:8" ht="18" x14ac:dyDescent="0.25">
      <c r="A8" s="23"/>
      <c r="B8" s="23"/>
      <c r="C8" s="23"/>
      <c r="D8" s="23"/>
      <c r="E8" s="23"/>
      <c r="F8" s="23"/>
    </row>
    <row r="9" spans="1:8" ht="25.5" x14ac:dyDescent="0.25">
      <c r="A9" s="19" t="s">
        <v>102</v>
      </c>
      <c r="B9" s="140" t="s">
        <v>134</v>
      </c>
      <c r="C9" s="140" t="s">
        <v>131</v>
      </c>
      <c r="D9" s="140" t="s">
        <v>132</v>
      </c>
      <c r="E9" s="140" t="s">
        <v>88</v>
      </c>
      <c r="F9" s="140" t="s">
        <v>133</v>
      </c>
      <c r="H9" s="75"/>
    </row>
    <row r="10" spans="1:8" x14ac:dyDescent="0.25">
      <c r="A10" s="111" t="s">
        <v>0</v>
      </c>
      <c r="B10" s="112">
        <f>+B11+B13+B17+B19+B15</f>
        <v>1559913.58</v>
      </c>
      <c r="C10" s="112">
        <f>+C11+C13+C17+C19+C15</f>
        <v>1854127</v>
      </c>
      <c r="D10" s="112">
        <f t="shared" ref="D10" si="0">+D11+D13+D17+D19+D15</f>
        <v>2254737</v>
      </c>
      <c r="E10" s="112">
        <f t="shared" ref="E10:F10" si="1">+E11+E13+E17+E19+E15</f>
        <v>2254737</v>
      </c>
      <c r="F10" s="112">
        <f t="shared" si="1"/>
        <v>2204189.16</v>
      </c>
      <c r="H10" s="75"/>
    </row>
    <row r="11" spans="1:8" ht="21" customHeight="1" x14ac:dyDescent="0.25">
      <c r="A11" s="24" t="s">
        <v>103</v>
      </c>
      <c r="B11" s="112">
        <f>+B12</f>
        <v>203838.64</v>
      </c>
      <c r="C11" s="112">
        <f>+C12</f>
        <v>172221</v>
      </c>
      <c r="D11" s="112">
        <f t="shared" ref="D11:F11" si="2">+D12</f>
        <v>278500</v>
      </c>
      <c r="E11" s="112">
        <f t="shared" si="2"/>
        <v>278500</v>
      </c>
      <c r="F11" s="112">
        <f t="shared" si="2"/>
        <v>227952.16</v>
      </c>
    </row>
    <row r="12" spans="1:8" ht="21" customHeight="1" x14ac:dyDescent="0.25">
      <c r="A12" s="12" t="s">
        <v>104</v>
      </c>
      <c r="B12" s="77">
        <v>203838.64</v>
      </c>
      <c r="C12" s="77">
        <v>172221</v>
      </c>
      <c r="D12" s="77">
        <v>278500</v>
      </c>
      <c r="E12" s="77">
        <v>278500</v>
      </c>
      <c r="F12" s="77">
        <f>278500-50547.84</f>
        <v>227952.16</v>
      </c>
    </row>
    <row r="13" spans="1:8" ht="21" customHeight="1" x14ac:dyDescent="0.25">
      <c r="A13" s="24" t="s">
        <v>111</v>
      </c>
      <c r="B13" s="112">
        <f>+B14</f>
        <v>3063.61</v>
      </c>
      <c r="C13" s="112">
        <f>+C14</f>
        <v>1938</v>
      </c>
      <c r="D13" s="112">
        <f t="shared" ref="D13:F13" si="3">+D14</f>
        <v>1500</v>
      </c>
      <c r="E13" s="112">
        <f t="shared" si="3"/>
        <v>1500</v>
      </c>
      <c r="F13" s="112">
        <f t="shared" si="3"/>
        <v>1500</v>
      </c>
    </row>
    <row r="14" spans="1:8" ht="21" customHeight="1" x14ac:dyDescent="0.25">
      <c r="A14" s="12" t="s">
        <v>112</v>
      </c>
      <c r="B14" s="77">
        <v>3063.61</v>
      </c>
      <c r="C14" s="77">
        <v>1938</v>
      </c>
      <c r="D14" s="77">
        <v>1500</v>
      </c>
      <c r="E14" s="77">
        <v>1500</v>
      </c>
      <c r="F14" s="77">
        <v>1500</v>
      </c>
    </row>
    <row r="15" spans="1:8" ht="21" customHeight="1" x14ac:dyDescent="0.25">
      <c r="A15" s="24" t="s">
        <v>113</v>
      </c>
      <c r="B15" s="112">
        <f>+B16</f>
        <v>1755.4</v>
      </c>
      <c r="C15" s="112">
        <f>+C16</f>
        <v>2241</v>
      </c>
      <c r="D15" s="112">
        <f t="shared" ref="D15:F15" si="4">+D16</f>
        <v>2233</v>
      </c>
      <c r="E15" s="112">
        <f t="shared" si="4"/>
        <v>2233</v>
      </c>
      <c r="F15" s="112">
        <f t="shared" si="4"/>
        <v>2233</v>
      </c>
    </row>
    <row r="16" spans="1:8" ht="21" customHeight="1" x14ac:dyDescent="0.25">
      <c r="A16" s="12" t="s">
        <v>114</v>
      </c>
      <c r="B16" s="77">
        <v>1755.4</v>
      </c>
      <c r="C16" s="77">
        <v>2241</v>
      </c>
      <c r="D16" s="77">
        <v>2233</v>
      </c>
      <c r="E16" s="77">
        <v>2233</v>
      </c>
      <c r="F16" s="77">
        <v>2233</v>
      </c>
    </row>
    <row r="17" spans="1:8" ht="29.25" customHeight="1" x14ac:dyDescent="0.25">
      <c r="A17" s="24" t="s">
        <v>105</v>
      </c>
      <c r="B17" s="112">
        <f>+B18</f>
        <v>2543</v>
      </c>
      <c r="C17" s="112">
        <f>+C18</f>
        <v>2440</v>
      </c>
      <c r="D17" s="112">
        <f t="shared" ref="D17:F17" si="5">+D18</f>
        <v>2800</v>
      </c>
      <c r="E17" s="112">
        <f t="shared" si="5"/>
        <v>2800</v>
      </c>
      <c r="F17" s="112">
        <f t="shared" si="5"/>
        <v>2800</v>
      </c>
    </row>
    <row r="18" spans="1:8" ht="27.75" customHeight="1" x14ac:dyDescent="0.25">
      <c r="A18" s="17" t="s">
        <v>106</v>
      </c>
      <c r="B18" s="77">
        <v>2543</v>
      </c>
      <c r="C18" s="77">
        <v>2440</v>
      </c>
      <c r="D18" s="77">
        <v>2800</v>
      </c>
      <c r="E18" s="77">
        <v>2800</v>
      </c>
      <c r="F18" s="77">
        <v>2800</v>
      </c>
    </row>
    <row r="19" spans="1:8" ht="21" customHeight="1" x14ac:dyDescent="0.25">
      <c r="A19" s="24" t="s">
        <v>107</v>
      </c>
      <c r="B19" s="112">
        <f>+B20+B22+B21</f>
        <v>1348712.9300000002</v>
      </c>
      <c r="C19" s="112">
        <f>+C20+C22+C21</f>
        <v>1675287</v>
      </c>
      <c r="D19" s="112">
        <f>+D20+D22+D21</f>
        <v>1969704</v>
      </c>
      <c r="E19" s="112">
        <f>+E20+E22+E21</f>
        <v>1969704</v>
      </c>
      <c r="F19" s="112">
        <f>+F20+F22+F21</f>
        <v>1969704</v>
      </c>
    </row>
    <row r="20" spans="1:8" ht="21" customHeight="1" x14ac:dyDescent="0.25">
      <c r="A20" s="12" t="s">
        <v>108</v>
      </c>
      <c r="B20" s="77">
        <v>1320265.8400000001</v>
      </c>
      <c r="C20" s="77">
        <v>1651625</v>
      </c>
      <c r="D20" s="77">
        <v>1958904</v>
      </c>
      <c r="E20" s="77">
        <v>1958904</v>
      </c>
      <c r="F20" s="77">
        <v>1958904</v>
      </c>
    </row>
    <row r="21" spans="1:8" ht="21" customHeight="1" x14ac:dyDescent="0.25">
      <c r="A21" s="12" t="s">
        <v>122</v>
      </c>
      <c r="B21" s="77">
        <v>19040</v>
      </c>
      <c r="C21" s="77">
        <v>4760</v>
      </c>
      <c r="D21" s="77">
        <v>0</v>
      </c>
      <c r="E21" s="77">
        <v>0</v>
      </c>
      <c r="F21" s="77">
        <v>0</v>
      </c>
    </row>
    <row r="22" spans="1:8" ht="21" customHeight="1" x14ac:dyDescent="0.25">
      <c r="A22" s="12" t="s">
        <v>110</v>
      </c>
      <c r="B22" s="77">
        <v>9407.09</v>
      </c>
      <c r="C22" s="77">
        <v>18902</v>
      </c>
      <c r="D22" s="77">
        <v>10800</v>
      </c>
      <c r="E22" s="77">
        <v>10800</v>
      </c>
      <c r="F22" s="77">
        <v>10800</v>
      </c>
      <c r="H22" s="75"/>
    </row>
    <row r="23" spans="1:8" x14ac:dyDescent="0.25">
      <c r="B23" s="75">
        <f>+B10-1559913.58</f>
        <v>0</v>
      </c>
    </row>
    <row r="25" spans="1:8" ht="15.75" customHeight="1" x14ac:dyDescent="0.25">
      <c r="A25" s="153" t="s">
        <v>109</v>
      </c>
      <c r="B25" s="153"/>
      <c r="C25" s="153"/>
      <c r="D25" s="153"/>
      <c r="E25" s="153"/>
      <c r="F25" s="153"/>
    </row>
    <row r="26" spans="1:8" ht="18" x14ac:dyDescent="0.25">
      <c r="A26" s="23"/>
      <c r="B26" s="23"/>
      <c r="C26" s="23"/>
      <c r="D26" s="23"/>
      <c r="E26" s="23"/>
      <c r="F26" s="23"/>
    </row>
    <row r="27" spans="1:8" ht="25.5" x14ac:dyDescent="0.25">
      <c r="A27" s="19" t="s">
        <v>102</v>
      </c>
      <c r="B27" s="140" t="s">
        <v>134</v>
      </c>
      <c r="C27" s="140" t="s">
        <v>131</v>
      </c>
      <c r="D27" s="140" t="s">
        <v>132</v>
      </c>
      <c r="E27" s="140" t="s">
        <v>88</v>
      </c>
      <c r="F27" s="140" t="s">
        <v>133</v>
      </c>
    </row>
    <row r="28" spans="1:8" x14ac:dyDescent="0.25">
      <c r="A28" s="111" t="s">
        <v>2</v>
      </c>
      <c r="B28" s="112">
        <f>+B29+B31+B33+B35+B37</f>
        <v>1544774.08</v>
      </c>
      <c r="C28" s="112">
        <f>+C29+C31+C33+C35+C37</f>
        <v>1845379.1500000001</v>
      </c>
      <c r="D28" s="112">
        <f>+D29+D31+D33+D35+D37</f>
        <v>2229236.69</v>
      </c>
      <c r="E28" s="112">
        <f>+E29+E31+E33+E35+E37</f>
        <v>2229236.69</v>
      </c>
      <c r="F28" s="112">
        <f>+F29+F31+F33+F35+F37</f>
        <v>2178688.85</v>
      </c>
      <c r="H28" s="75"/>
    </row>
    <row r="29" spans="1:8" ht="15.75" customHeight="1" x14ac:dyDescent="0.25">
      <c r="A29" s="24" t="s">
        <v>103</v>
      </c>
      <c r="B29" s="112">
        <f>+B30</f>
        <v>193928.05000000002</v>
      </c>
      <c r="C29" s="112">
        <f>+C30</f>
        <v>172220.55</v>
      </c>
      <c r="D29" s="112">
        <f t="shared" ref="D29:F29" si="6">+D30</f>
        <v>274999.69</v>
      </c>
      <c r="E29" s="112">
        <f t="shared" si="6"/>
        <v>274999.69</v>
      </c>
      <c r="F29" s="112">
        <f t="shared" si="6"/>
        <v>224451.85</v>
      </c>
      <c r="H29" s="113"/>
    </row>
    <row r="30" spans="1:8" x14ac:dyDescent="0.25">
      <c r="A30" s="12" t="s">
        <v>104</v>
      </c>
      <c r="B30" s="77">
        <f>192850.57+1077.48</f>
        <v>193928.05000000002</v>
      </c>
      <c r="C30" s="77">
        <v>172220.55</v>
      </c>
      <c r="D30" s="77">
        <v>274999.69</v>
      </c>
      <c r="E30" s="77">
        <v>274999.69</v>
      </c>
      <c r="F30" s="77">
        <f>274999.69-50547.84</f>
        <v>224451.85</v>
      </c>
      <c r="H30" s="75"/>
    </row>
    <row r="31" spans="1:8" x14ac:dyDescent="0.25">
      <c r="A31" s="24" t="s">
        <v>111</v>
      </c>
      <c r="B31" s="112">
        <f>+B32</f>
        <v>895.16000000000008</v>
      </c>
      <c r="C31" s="112">
        <f>+C32</f>
        <v>4200</v>
      </c>
      <c r="D31" s="112">
        <f t="shared" ref="D31:F31" si="7">+D32</f>
        <v>1500</v>
      </c>
      <c r="E31" s="112">
        <f t="shared" si="7"/>
        <v>1500</v>
      </c>
      <c r="F31" s="112">
        <f t="shared" si="7"/>
        <v>1500</v>
      </c>
    </row>
    <row r="32" spans="1:8" x14ac:dyDescent="0.25">
      <c r="A32" s="12" t="s">
        <v>112</v>
      </c>
      <c r="B32" s="77">
        <f>275.17+619.99</f>
        <v>895.16000000000008</v>
      </c>
      <c r="C32" s="77">
        <v>4200</v>
      </c>
      <c r="D32" s="77">
        <v>1500</v>
      </c>
      <c r="E32" s="77">
        <v>1500</v>
      </c>
      <c r="F32" s="77">
        <v>1500</v>
      </c>
    </row>
    <row r="33" spans="1:6" ht="15.75" customHeight="1" x14ac:dyDescent="0.25">
      <c r="A33" s="24" t="s">
        <v>113</v>
      </c>
      <c r="B33" s="112">
        <f>+B34</f>
        <v>2153.85</v>
      </c>
      <c r="C33" s="112">
        <f>+C34</f>
        <v>2920</v>
      </c>
      <c r="D33" s="112">
        <f t="shared" ref="D33:F33" si="8">+D34</f>
        <v>1733</v>
      </c>
      <c r="E33" s="112">
        <f t="shared" si="8"/>
        <v>1733</v>
      </c>
      <c r="F33" s="112">
        <f t="shared" si="8"/>
        <v>1733</v>
      </c>
    </row>
    <row r="34" spans="1:6" x14ac:dyDescent="0.25">
      <c r="A34" s="12" t="s">
        <v>114</v>
      </c>
      <c r="B34" s="77">
        <v>2153.85</v>
      </c>
      <c r="C34" s="77">
        <v>2920</v>
      </c>
      <c r="D34" s="77">
        <v>1733</v>
      </c>
      <c r="E34" s="77">
        <v>1733</v>
      </c>
      <c r="F34" s="77">
        <v>1733</v>
      </c>
    </row>
    <row r="35" spans="1:6" ht="25.5" x14ac:dyDescent="0.25">
      <c r="A35" s="24" t="s">
        <v>105</v>
      </c>
      <c r="B35" s="112">
        <f>+B36</f>
        <v>2543</v>
      </c>
      <c r="C35" s="112">
        <f>+C36</f>
        <v>2440</v>
      </c>
      <c r="D35" s="112">
        <f t="shared" ref="D35:F35" si="9">+D36</f>
        <v>2800</v>
      </c>
      <c r="E35" s="112">
        <f t="shared" si="9"/>
        <v>2800</v>
      </c>
      <c r="F35" s="112">
        <f t="shared" si="9"/>
        <v>2800</v>
      </c>
    </row>
    <row r="36" spans="1:6" ht="25.5" x14ac:dyDescent="0.25">
      <c r="A36" s="17" t="s">
        <v>106</v>
      </c>
      <c r="B36" s="77">
        <v>2543</v>
      </c>
      <c r="C36" s="77">
        <v>2440</v>
      </c>
      <c r="D36" s="77">
        <v>2800</v>
      </c>
      <c r="E36" s="77">
        <v>2800</v>
      </c>
      <c r="F36" s="77">
        <v>2800</v>
      </c>
    </row>
    <row r="37" spans="1:6" x14ac:dyDescent="0.25">
      <c r="A37" s="24" t="s">
        <v>107</v>
      </c>
      <c r="B37" s="112">
        <f>+B38+B40+B39</f>
        <v>1345254.02</v>
      </c>
      <c r="C37" s="112">
        <f>+C38+C40+C39</f>
        <v>1663598.6</v>
      </c>
      <c r="D37" s="112">
        <f>+D38+D40+D39</f>
        <v>1948204</v>
      </c>
      <c r="E37" s="112">
        <f>+E38+E40+E39</f>
        <v>1948204</v>
      </c>
      <c r="F37" s="112">
        <f>+F38+F40+F39</f>
        <v>1948204</v>
      </c>
    </row>
    <row r="38" spans="1:6" x14ac:dyDescent="0.25">
      <c r="A38" s="12" t="s">
        <v>108</v>
      </c>
      <c r="B38" s="77">
        <f>1323992.33+1492.68</f>
        <v>1325485.01</v>
      </c>
      <c r="C38" s="77">
        <v>1635758</v>
      </c>
      <c r="D38" s="77">
        <v>1938204</v>
      </c>
      <c r="E38" s="77">
        <v>1938204</v>
      </c>
      <c r="F38" s="77">
        <v>1938204</v>
      </c>
    </row>
    <row r="39" spans="1:6" x14ac:dyDescent="0.25">
      <c r="A39" s="12" t="s">
        <v>122</v>
      </c>
      <c r="B39" s="77">
        <v>10015.65</v>
      </c>
      <c r="C39" s="77">
        <v>9590.6</v>
      </c>
      <c r="D39" s="77">
        <v>0</v>
      </c>
      <c r="E39" s="77">
        <v>0</v>
      </c>
      <c r="F39" s="77">
        <v>0</v>
      </c>
    </row>
    <row r="40" spans="1:6" x14ac:dyDescent="0.25">
      <c r="A40" s="12" t="s">
        <v>110</v>
      </c>
      <c r="B40" s="77">
        <v>9753.36</v>
      </c>
      <c r="C40" s="77">
        <v>18250</v>
      </c>
      <c r="D40" s="77">
        <v>10000</v>
      </c>
      <c r="E40" s="77">
        <v>10000</v>
      </c>
      <c r="F40" s="77">
        <v>10000</v>
      </c>
    </row>
    <row r="42" spans="1:6" x14ac:dyDescent="0.25">
      <c r="B42" s="75"/>
      <c r="D42" s="75"/>
      <c r="E42" s="75"/>
      <c r="F42" s="75"/>
    </row>
    <row r="44" spans="1:6" x14ac:dyDescent="0.25">
      <c r="C44" s="75"/>
    </row>
    <row r="45" spans="1:6" x14ac:dyDescent="0.25">
      <c r="B45" s="75"/>
    </row>
  </sheetData>
  <mergeCells count="5">
    <mergeCell ref="A25:F25"/>
    <mergeCell ref="A1:F1"/>
    <mergeCell ref="A3:F3"/>
    <mergeCell ref="A5:F5"/>
    <mergeCell ref="A7:F7"/>
  </mergeCells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workbookViewId="0">
      <selection sqref="A1:F16"/>
    </sheetView>
  </sheetViews>
  <sheetFormatPr defaultRowHeight="15" x14ac:dyDescent="0.25"/>
  <cols>
    <col min="1" max="1" width="37.7109375" customWidth="1"/>
    <col min="2" max="2" width="21.85546875" customWidth="1"/>
    <col min="3" max="6" width="23.7109375" customWidth="1"/>
    <col min="10" max="10" width="37" customWidth="1"/>
    <col min="11" max="11" width="16.28515625" customWidth="1"/>
    <col min="12" max="12" width="14.42578125" customWidth="1"/>
    <col min="13" max="14" width="16.28515625" customWidth="1"/>
  </cols>
  <sheetData>
    <row r="1" spans="1:9" ht="42" customHeight="1" x14ac:dyDescent="0.25">
      <c r="A1" s="153" t="s">
        <v>144</v>
      </c>
      <c r="B1" s="153"/>
      <c r="C1" s="153"/>
      <c r="D1" s="153"/>
      <c r="E1" s="153"/>
      <c r="F1" s="153"/>
      <c r="G1" s="262"/>
      <c r="H1" s="262"/>
      <c r="I1" s="262"/>
    </row>
    <row r="2" spans="1:9" ht="18" customHeight="1" x14ac:dyDescent="0.25">
      <c r="A2" s="4"/>
      <c r="B2" s="23"/>
      <c r="C2" s="4"/>
      <c r="D2" s="23"/>
      <c r="E2" s="4"/>
      <c r="F2" s="4"/>
    </row>
    <row r="3" spans="1:9" ht="15.75" customHeight="1" x14ac:dyDescent="0.25">
      <c r="A3" s="153" t="s">
        <v>26</v>
      </c>
      <c r="B3" s="153"/>
      <c r="C3" s="153"/>
      <c r="D3" s="153"/>
      <c r="E3" s="154"/>
      <c r="F3" s="154"/>
    </row>
    <row r="4" spans="1:9" ht="18" x14ac:dyDescent="0.25">
      <c r="A4" s="4"/>
      <c r="B4" s="23"/>
      <c r="C4" s="4"/>
      <c r="D4" s="23"/>
      <c r="E4" s="5"/>
      <c r="F4" s="5"/>
    </row>
    <row r="5" spans="1:9" ht="18" customHeight="1" x14ac:dyDescent="0.25">
      <c r="A5" s="153" t="s">
        <v>8</v>
      </c>
      <c r="B5" s="153"/>
      <c r="C5" s="155"/>
      <c r="D5" s="155"/>
      <c r="E5" s="155"/>
      <c r="F5" s="155"/>
    </row>
    <row r="6" spans="1:9" ht="18" x14ac:dyDescent="0.25">
      <c r="A6" s="4"/>
      <c r="B6" s="23"/>
      <c r="C6" s="4"/>
      <c r="D6" s="23"/>
      <c r="E6" s="5"/>
      <c r="F6" s="5"/>
    </row>
    <row r="7" spans="1:9" ht="15.75" customHeight="1" x14ac:dyDescent="0.25">
      <c r="A7" s="153" t="s">
        <v>19</v>
      </c>
      <c r="B7" s="153"/>
      <c r="C7" s="176"/>
      <c r="D7" s="176"/>
      <c r="E7" s="176"/>
      <c r="F7" s="176"/>
    </row>
    <row r="8" spans="1:9" ht="18" x14ac:dyDescent="0.25">
      <c r="A8" s="4"/>
      <c r="B8" s="23"/>
      <c r="C8" s="23"/>
      <c r="D8" s="23"/>
      <c r="E8" s="23"/>
      <c r="F8" s="23"/>
    </row>
    <row r="9" spans="1:9" ht="25.5" x14ac:dyDescent="0.25">
      <c r="A9" s="19" t="s">
        <v>20</v>
      </c>
      <c r="B9" s="140" t="s">
        <v>134</v>
      </c>
      <c r="C9" s="140" t="s">
        <v>131</v>
      </c>
      <c r="D9" s="140" t="s">
        <v>132</v>
      </c>
      <c r="E9" s="140" t="s">
        <v>88</v>
      </c>
      <c r="F9" s="140" t="s">
        <v>133</v>
      </c>
    </row>
    <row r="10" spans="1:9" ht="15.75" customHeight="1" x14ac:dyDescent="0.25">
      <c r="A10" s="10" t="s">
        <v>21</v>
      </c>
      <c r="B10" s="8">
        <f>ROUND(+B11+B15,0)</f>
        <v>1544774</v>
      </c>
      <c r="C10" s="8">
        <f t="shared" ref="C10:D10" si="0">+C11+C15</f>
        <v>1849822.9000000001</v>
      </c>
      <c r="D10" s="8">
        <f t="shared" si="0"/>
        <v>2233936.69</v>
      </c>
      <c r="E10" s="8">
        <f t="shared" ref="E10:F10" si="1">+E11+E15</f>
        <v>2233936.69</v>
      </c>
      <c r="F10" s="8">
        <f t="shared" si="1"/>
        <v>2183388.8499999996</v>
      </c>
      <c r="G10" s="75"/>
    </row>
    <row r="11" spans="1:9" x14ac:dyDescent="0.25">
      <c r="A11" s="10" t="s">
        <v>80</v>
      </c>
      <c r="B11" s="8">
        <f>+B12</f>
        <v>1512561.98</v>
      </c>
      <c r="C11" s="8">
        <f t="shared" ref="C11:F11" si="2">+C12</f>
        <v>1815822.9000000001</v>
      </c>
      <c r="D11" s="8">
        <f t="shared" si="2"/>
        <v>2181436.69</v>
      </c>
      <c r="E11" s="8">
        <f t="shared" si="2"/>
        <v>2181436.69</v>
      </c>
      <c r="F11" s="8">
        <f t="shared" si="2"/>
        <v>2140888.8499999996</v>
      </c>
    </row>
    <row r="12" spans="1:9" x14ac:dyDescent="0.25">
      <c r="A12" s="17" t="s">
        <v>81</v>
      </c>
      <c r="B12" s="8">
        <f>+B13+B14</f>
        <v>1512561.98</v>
      </c>
      <c r="C12" s="8">
        <f t="shared" ref="C12:D12" si="3">+C13+C14</f>
        <v>1815822.9000000001</v>
      </c>
      <c r="D12" s="8">
        <f t="shared" si="3"/>
        <v>2181436.69</v>
      </c>
      <c r="E12" s="8">
        <f t="shared" ref="E12:F12" si="4">+E13+E14</f>
        <v>2181436.69</v>
      </c>
      <c r="F12" s="8">
        <f t="shared" si="4"/>
        <v>2140888.8499999996</v>
      </c>
    </row>
    <row r="13" spans="1:9" x14ac:dyDescent="0.25">
      <c r="A13" s="16" t="s">
        <v>82</v>
      </c>
      <c r="B13" s="8">
        <v>1298586.93</v>
      </c>
      <c r="C13" s="8">
        <v>1572840.85</v>
      </c>
      <c r="D13" s="8">
        <v>1927844.19</v>
      </c>
      <c r="E13" s="8">
        <v>1927844.19</v>
      </c>
      <c r="F13" s="8">
        <f>1927844.19-37148.76-2599.08</f>
        <v>1888096.3499999999</v>
      </c>
    </row>
    <row r="14" spans="1:9" x14ac:dyDescent="0.25">
      <c r="A14" s="16" t="s">
        <v>83</v>
      </c>
      <c r="B14" s="8">
        <v>213975.05</v>
      </c>
      <c r="C14" s="8">
        <v>242982.05</v>
      </c>
      <c r="D14" s="8">
        <v>253592.5</v>
      </c>
      <c r="E14" s="8">
        <v>253592.5</v>
      </c>
      <c r="F14" s="8">
        <f>253592.5-800</f>
        <v>252792.5</v>
      </c>
    </row>
    <row r="15" spans="1:9" x14ac:dyDescent="0.25">
      <c r="A15" s="10" t="s">
        <v>128</v>
      </c>
      <c r="B15" s="130">
        <f>+B16</f>
        <v>32212.1</v>
      </c>
      <c r="C15" s="128">
        <f t="shared" ref="C15:F15" si="5">+C16</f>
        <v>34000</v>
      </c>
      <c r="D15" s="128">
        <f t="shared" si="5"/>
        <v>52500</v>
      </c>
      <c r="E15" s="128">
        <f t="shared" si="5"/>
        <v>52500</v>
      </c>
      <c r="F15" s="128">
        <f t="shared" si="5"/>
        <v>42500</v>
      </c>
    </row>
    <row r="16" spans="1:9" x14ac:dyDescent="0.25">
      <c r="A16" s="128" t="s">
        <v>129</v>
      </c>
      <c r="B16" s="130">
        <v>32212.1</v>
      </c>
      <c r="C16" s="128">
        <v>34000</v>
      </c>
      <c r="D16" s="129">
        <v>52500</v>
      </c>
      <c r="E16" s="129">
        <v>52500</v>
      </c>
      <c r="F16" s="129">
        <f>52500-10000</f>
        <v>42500</v>
      </c>
    </row>
    <row r="17" spans="2:7" x14ac:dyDescent="0.25">
      <c r="C17" s="75"/>
    </row>
    <row r="19" spans="2:7" x14ac:dyDescent="0.25">
      <c r="B19" s="75"/>
      <c r="C19" s="75"/>
      <c r="D19" s="75"/>
      <c r="E19" s="75"/>
      <c r="F19" s="75"/>
      <c r="G19" s="75"/>
    </row>
    <row r="21" spans="2:7" x14ac:dyDescent="0.25">
      <c r="B21" s="75"/>
      <c r="C21" s="75"/>
      <c r="D21" s="75"/>
      <c r="E21" s="75"/>
      <c r="F21" s="75"/>
    </row>
  </sheetData>
  <mergeCells count="4">
    <mergeCell ref="A3:F3"/>
    <mergeCell ref="A5:F5"/>
    <mergeCell ref="A7:F7"/>
    <mergeCell ref="A1:F1"/>
  </mergeCells>
  <pageMargins left="0.7" right="0.7" top="0.75" bottom="0.75" header="0.3" footer="0.3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workbookViewId="0">
      <selection activeCell="F33" sqref="F33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7" width="25.28515625" customWidth="1"/>
  </cols>
  <sheetData>
    <row r="1" spans="1:7" ht="42" customHeight="1" x14ac:dyDescent="0.25">
      <c r="A1" s="153" t="s">
        <v>43</v>
      </c>
      <c r="B1" s="153"/>
      <c r="C1" s="153"/>
      <c r="D1" s="153"/>
      <c r="E1" s="153"/>
      <c r="F1" s="153"/>
      <c r="G1" s="153"/>
    </row>
    <row r="2" spans="1:7" ht="18" customHeight="1" x14ac:dyDescent="0.25">
      <c r="A2" s="4"/>
      <c r="B2" s="4"/>
      <c r="C2" s="4"/>
      <c r="D2" s="4"/>
      <c r="E2" s="4"/>
      <c r="F2" s="4"/>
      <c r="G2" s="4"/>
    </row>
    <row r="3" spans="1:7" ht="15.75" x14ac:dyDescent="0.25">
      <c r="A3" s="153" t="s">
        <v>26</v>
      </c>
      <c r="B3" s="153"/>
      <c r="C3" s="153"/>
      <c r="D3" s="153"/>
      <c r="E3" s="153"/>
      <c r="F3" s="154"/>
      <c r="G3" s="154"/>
    </row>
    <row r="4" spans="1:7" ht="18" x14ac:dyDescent="0.25">
      <c r="A4" s="4"/>
      <c r="B4" s="4"/>
      <c r="C4" s="4"/>
      <c r="D4" s="4"/>
      <c r="E4" s="4"/>
      <c r="F4" s="5"/>
      <c r="G4" s="5"/>
    </row>
    <row r="5" spans="1:7" ht="18" customHeight="1" x14ac:dyDescent="0.25">
      <c r="A5" s="153" t="s">
        <v>22</v>
      </c>
      <c r="B5" s="155"/>
      <c r="C5" s="155"/>
      <c r="D5" s="155"/>
      <c r="E5" s="155"/>
      <c r="F5" s="155"/>
      <c r="G5" s="155"/>
    </row>
    <row r="6" spans="1:7" ht="18" x14ac:dyDescent="0.25">
      <c r="A6" s="4"/>
      <c r="B6" s="4"/>
      <c r="C6" s="4"/>
      <c r="D6" s="4"/>
      <c r="E6" s="4"/>
      <c r="F6" s="5"/>
      <c r="G6" s="5"/>
    </row>
    <row r="7" spans="1:7" ht="25.5" x14ac:dyDescent="0.25">
      <c r="A7" s="19" t="s">
        <v>9</v>
      </c>
      <c r="B7" s="18" t="s">
        <v>10</v>
      </c>
      <c r="C7" s="18" t="s">
        <v>11</v>
      </c>
      <c r="D7" s="18" t="s">
        <v>42</v>
      </c>
      <c r="E7" s="19" t="s">
        <v>36</v>
      </c>
      <c r="F7" s="19" t="s">
        <v>37</v>
      </c>
      <c r="G7" s="19" t="s">
        <v>38</v>
      </c>
    </row>
    <row r="8" spans="1:7" ht="25.5" x14ac:dyDescent="0.25">
      <c r="A8" s="10">
        <v>8</v>
      </c>
      <c r="B8" s="10"/>
      <c r="C8" s="10"/>
      <c r="D8" s="10" t="s">
        <v>23</v>
      </c>
      <c r="E8" s="8"/>
      <c r="F8" s="8"/>
      <c r="G8" s="8"/>
    </row>
    <row r="9" spans="1:7" x14ac:dyDescent="0.25">
      <c r="A9" s="10"/>
      <c r="B9" s="15">
        <v>84</v>
      </c>
      <c r="C9" s="15"/>
      <c r="D9" s="15" t="s">
        <v>30</v>
      </c>
      <c r="E9" s="8"/>
      <c r="F9" s="8"/>
      <c r="G9" s="8"/>
    </row>
    <row r="10" spans="1:7" ht="25.5" x14ac:dyDescent="0.25">
      <c r="A10" s="11"/>
      <c r="B10" s="11"/>
      <c r="C10" s="12">
        <v>81</v>
      </c>
      <c r="D10" s="17" t="s">
        <v>31</v>
      </c>
      <c r="E10" s="8"/>
      <c r="F10" s="8"/>
      <c r="G10" s="8"/>
    </row>
    <row r="11" spans="1:7" ht="25.5" x14ac:dyDescent="0.25">
      <c r="A11" s="13">
        <v>5</v>
      </c>
      <c r="B11" s="14"/>
      <c r="C11" s="14"/>
      <c r="D11" s="24" t="s">
        <v>24</v>
      </c>
      <c r="E11" s="8"/>
      <c r="F11" s="8"/>
      <c r="G11" s="8"/>
    </row>
    <row r="12" spans="1:7" ht="25.5" x14ac:dyDescent="0.25">
      <c r="A12" s="15"/>
      <c r="B12" s="15">
        <v>54</v>
      </c>
      <c r="C12" s="15"/>
      <c r="D12" s="25" t="s">
        <v>32</v>
      </c>
      <c r="E12" s="8"/>
      <c r="F12" s="8"/>
      <c r="G12" s="9"/>
    </row>
    <row r="13" spans="1:7" x14ac:dyDescent="0.25">
      <c r="A13" s="15"/>
      <c r="B13" s="15"/>
      <c r="C13" s="12">
        <v>11</v>
      </c>
      <c r="D13" s="12" t="s">
        <v>13</v>
      </c>
      <c r="E13" s="8"/>
      <c r="F13" s="8"/>
      <c r="G13" s="9"/>
    </row>
    <row r="14" spans="1:7" x14ac:dyDescent="0.25">
      <c r="A14" s="15"/>
      <c r="B14" s="15"/>
      <c r="C14" s="12">
        <v>31</v>
      </c>
      <c r="D14" s="12" t="s">
        <v>33</v>
      </c>
      <c r="E14" s="8"/>
      <c r="F14" s="8"/>
      <c r="G14" s="9"/>
    </row>
  </sheetData>
  <mergeCells count="3">
    <mergeCell ref="A1:G1"/>
    <mergeCell ref="A3:G3"/>
    <mergeCell ref="A5:G5"/>
  </mergeCells>
  <pageMargins left="0.7" right="0.7" top="0.75" bottom="0.75" header="0.3" footer="0.3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9"/>
  <sheetViews>
    <sheetView tabSelected="1" topLeftCell="A94" workbookViewId="0">
      <selection activeCell="I109" sqref="A1:I10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9" width="17.140625" customWidth="1"/>
    <col min="10" max="10" width="9.140625" style="114"/>
    <col min="11" max="11" width="11.85546875" style="114" customWidth="1"/>
    <col min="12" max="14" width="9.140625" style="114"/>
    <col min="15" max="16" width="13.85546875" style="114" customWidth="1"/>
  </cols>
  <sheetData>
    <row r="1" spans="1:15" ht="42" customHeight="1" x14ac:dyDescent="0.25">
      <c r="A1" s="153" t="s">
        <v>144</v>
      </c>
      <c r="B1" s="153"/>
      <c r="C1" s="153"/>
      <c r="D1" s="153"/>
      <c r="E1" s="153"/>
      <c r="F1" s="153"/>
      <c r="G1" s="153"/>
      <c r="H1" s="153"/>
      <c r="I1" s="153"/>
    </row>
    <row r="2" spans="1:15" ht="18" x14ac:dyDescent="0.25">
      <c r="A2" s="4"/>
      <c r="B2" s="4"/>
      <c r="C2" s="4"/>
      <c r="D2" s="4"/>
      <c r="E2" s="23"/>
      <c r="F2" s="4"/>
      <c r="G2" s="23"/>
      <c r="H2" s="23"/>
      <c r="I2" s="23"/>
    </row>
    <row r="3" spans="1:15" ht="18" customHeight="1" x14ac:dyDescent="0.25">
      <c r="A3" s="153" t="s">
        <v>25</v>
      </c>
      <c r="B3" s="155"/>
      <c r="C3" s="155"/>
      <c r="D3" s="155"/>
      <c r="E3" s="155"/>
      <c r="F3" s="155"/>
      <c r="G3" s="155"/>
      <c r="H3" s="155"/>
      <c r="I3" s="155"/>
    </row>
    <row r="4" spans="1:15" ht="18" x14ac:dyDescent="0.25">
      <c r="A4" s="4"/>
      <c r="B4" s="4"/>
      <c r="C4" s="4"/>
      <c r="D4" s="4"/>
      <c r="E4" s="23"/>
      <c r="F4" s="23"/>
      <c r="G4" s="23"/>
      <c r="H4" s="23"/>
      <c r="I4" s="23"/>
    </row>
    <row r="5" spans="1:15" ht="38.25" x14ac:dyDescent="0.25">
      <c r="A5" s="234" t="s">
        <v>27</v>
      </c>
      <c r="B5" s="235"/>
      <c r="C5" s="236"/>
      <c r="D5" s="18" t="s">
        <v>28</v>
      </c>
      <c r="E5" s="140" t="s">
        <v>134</v>
      </c>
      <c r="F5" s="140" t="s">
        <v>131</v>
      </c>
      <c r="G5" s="140" t="s">
        <v>132</v>
      </c>
      <c r="H5" s="140" t="s">
        <v>88</v>
      </c>
      <c r="I5" s="140" t="s">
        <v>133</v>
      </c>
    </row>
    <row r="6" spans="1:15" x14ac:dyDescent="0.25">
      <c r="A6" s="72"/>
      <c r="B6" s="73"/>
      <c r="C6" s="74"/>
      <c r="D6" s="18" t="s">
        <v>79</v>
      </c>
      <c r="E6" s="76">
        <f>+E7+E16+E77+E86+E100</f>
        <v>1544774.08</v>
      </c>
      <c r="F6" s="76">
        <f>+F7+F16+F77+F86+F100</f>
        <v>1849822.9</v>
      </c>
      <c r="G6" s="76">
        <f>+G7+G16+G77+G86+G100</f>
        <v>2233936.69</v>
      </c>
      <c r="H6" s="76">
        <f>+H7+H16+H77+H86+H100</f>
        <v>2233936.69</v>
      </c>
      <c r="I6" s="76">
        <f>+I7+I16+I77+I86+I100</f>
        <v>2183388.85</v>
      </c>
      <c r="K6" s="149"/>
      <c r="L6" s="149"/>
    </row>
    <row r="7" spans="1:15" ht="36.75" customHeight="1" x14ac:dyDescent="0.25">
      <c r="A7" s="246" t="s">
        <v>44</v>
      </c>
      <c r="B7" s="247"/>
      <c r="C7" s="248"/>
      <c r="D7" s="53" t="s">
        <v>45</v>
      </c>
      <c r="E7" s="54">
        <f t="shared" ref="E7:I8" si="0">+E8</f>
        <v>48071.79</v>
      </c>
      <c r="F7" s="54">
        <f t="shared" si="0"/>
        <v>39293.68</v>
      </c>
      <c r="G7" s="54">
        <f t="shared" si="0"/>
        <v>37767.31</v>
      </c>
      <c r="H7" s="54">
        <f t="shared" si="0"/>
        <v>37767.31</v>
      </c>
      <c r="I7" s="54">
        <f t="shared" si="0"/>
        <v>37767.31</v>
      </c>
      <c r="K7" s="149"/>
    </row>
    <row r="8" spans="1:15" ht="36.75" customHeight="1" x14ac:dyDescent="0.25">
      <c r="A8" s="249" t="s">
        <v>46</v>
      </c>
      <c r="B8" s="250"/>
      <c r="C8" s="251"/>
      <c r="D8" s="55" t="s">
        <v>59</v>
      </c>
      <c r="E8" s="56">
        <f t="shared" si="0"/>
        <v>48071.79</v>
      </c>
      <c r="F8" s="56">
        <f t="shared" si="0"/>
        <v>39293.68</v>
      </c>
      <c r="G8" s="56">
        <f t="shared" si="0"/>
        <v>37767.31</v>
      </c>
      <c r="H8" s="56">
        <f t="shared" si="0"/>
        <v>37767.31</v>
      </c>
      <c r="I8" s="56">
        <f t="shared" si="0"/>
        <v>37767.31</v>
      </c>
      <c r="K8" s="149"/>
    </row>
    <row r="9" spans="1:15" ht="36.75" customHeight="1" x14ac:dyDescent="0.25">
      <c r="A9" s="237" t="s">
        <v>51</v>
      </c>
      <c r="B9" s="238"/>
      <c r="C9" s="239"/>
      <c r="D9" s="48" t="s">
        <v>13</v>
      </c>
      <c r="E9" s="49">
        <f>+E10+E14</f>
        <v>48071.79</v>
      </c>
      <c r="F9" s="49">
        <f>+F10</f>
        <v>39293.68</v>
      </c>
      <c r="G9" s="49">
        <f>+G10</f>
        <v>37767.31</v>
      </c>
      <c r="H9" s="49">
        <f>+H10</f>
        <v>37767.31</v>
      </c>
      <c r="I9" s="49">
        <f>+I10</f>
        <v>37767.31</v>
      </c>
    </row>
    <row r="10" spans="1:15" ht="36.75" customHeight="1" x14ac:dyDescent="0.25">
      <c r="A10" s="240">
        <v>3</v>
      </c>
      <c r="B10" s="241"/>
      <c r="C10" s="242"/>
      <c r="D10" s="57" t="s">
        <v>16</v>
      </c>
      <c r="E10" s="41">
        <f>+E11+E12+E13</f>
        <v>46994.31</v>
      </c>
      <c r="F10" s="41">
        <f>+F11+F12+F13</f>
        <v>39293.68</v>
      </c>
      <c r="G10" s="41">
        <f>+G11+G12+G13</f>
        <v>37767.31</v>
      </c>
      <c r="H10" s="41">
        <f>+H11+H12+H13</f>
        <v>37767.31</v>
      </c>
      <c r="I10" s="41">
        <f>+I11+I12+I13</f>
        <v>37767.31</v>
      </c>
    </row>
    <row r="11" spans="1:15" x14ac:dyDescent="0.25">
      <c r="A11" s="213">
        <v>31</v>
      </c>
      <c r="B11" s="214"/>
      <c r="C11" s="215"/>
      <c r="D11" s="26" t="s">
        <v>17</v>
      </c>
      <c r="E11" s="8"/>
      <c r="F11" s="8"/>
      <c r="G11" s="8"/>
      <c r="H11" s="8"/>
      <c r="I11" s="8"/>
      <c r="O11" s="263"/>
    </row>
    <row r="12" spans="1:15" x14ac:dyDescent="0.25">
      <c r="A12" s="213">
        <v>32</v>
      </c>
      <c r="B12" s="214"/>
      <c r="C12" s="215"/>
      <c r="D12" s="26" t="s">
        <v>29</v>
      </c>
      <c r="E12" s="8">
        <v>46416.47</v>
      </c>
      <c r="F12" s="8">
        <v>38093.68</v>
      </c>
      <c r="G12" s="8">
        <v>36767.31</v>
      </c>
      <c r="H12" s="8">
        <v>36767.31</v>
      </c>
      <c r="I12" s="8">
        <v>36767.31</v>
      </c>
      <c r="O12" s="149"/>
    </row>
    <row r="13" spans="1:15" x14ac:dyDescent="0.25">
      <c r="A13" s="34">
        <v>34</v>
      </c>
      <c r="B13" s="35"/>
      <c r="C13" s="36"/>
      <c r="D13" s="33" t="s">
        <v>60</v>
      </c>
      <c r="E13" s="8">
        <v>577.84</v>
      </c>
      <c r="F13" s="8">
        <v>1200</v>
      </c>
      <c r="G13" s="8">
        <v>1000</v>
      </c>
      <c r="H13" s="8">
        <v>1000</v>
      </c>
      <c r="I13" s="8">
        <v>1000</v>
      </c>
    </row>
    <row r="14" spans="1:15" ht="23.25" customHeight="1" x14ac:dyDescent="0.25">
      <c r="A14" s="86">
        <v>4</v>
      </c>
      <c r="B14" s="87"/>
      <c r="C14" s="88"/>
      <c r="D14" s="91" t="s">
        <v>18</v>
      </c>
      <c r="E14" s="8">
        <f>+E15</f>
        <v>1077.48</v>
      </c>
      <c r="F14" s="8"/>
      <c r="G14" s="8"/>
      <c r="H14" s="8"/>
      <c r="I14" s="8"/>
    </row>
    <row r="15" spans="1:15" ht="30" customHeight="1" x14ac:dyDescent="0.25">
      <c r="A15" s="86">
        <v>41</v>
      </c>
      <c r="B15" s="87"/>
      <c r="C15" s="88"/>
      <c r="D15" s="91" t="s">
        <v>115</v>
      </c>
      <c r="E15" s="8">
        <v>1077.48</v>
      </c>
      <c r="F15" s="8"/>
      <c r="G15" s="8"/>
      <c r="H15" s="8"/>
      <c r="I15" s="8"/>
    </row>
    <row r="16" spans="1:15" ht="39" x14ac:dyDescent="0.25">
      <c r="A16" s="243" t="s">
        <v>47</v>
      </c>
      <c r="B16" s="244"/>
      <c r="C16" s="245"/>
      <c r="D16" s="51" t="s">
        <v>49</v>
      </c>
      <c r="E16" s="46">
        <f>+E17+E48+E58+E63+E70+E53</f>
        <v>139005.18000000002</v>
      </c>
      <c r="F16" s="46">
        <f>+F17+F48+F58+F63+F70+F53</f>
        <v>160396.22</v>
      </c>
      <c r="G16" s="46">
        <f t="shared" ref="G16:I16" si="1">+G17+G48+G58+G63+G70+G53</f>
        <v>224765.37999999998</v>
      </c>
      <c r="H16" s="46">
        <f t="shared" si="1"/>
        <v>224765.37999999998</v>
      </c>
      <c r="I16" s="46">
        <f t="shared" si="1"/>
        <v>184217.53999999998</v>
      </c>
    </row>
    <row r="17" spans="1:15" x14ac:dyDescent="0.25">
      <c r="A17" s="183" t="s">
        <v>48</v>
      </c>
      <c r="B17" s="184"/>
      <c r="C17" s="185"/>
      <c r="D17" s="52" t="s">
        <v>50</v>
      </c>
      <c r="E17" s="45">
        <f>+E18+E26+E31+E35+E41</f>
        <v>88658.07</v>
      </c>
      <c r="F17" s="45">
        <f>+F18+F26+F31+F35+F41</f>
        <v>107232.05</v>
      </c>
      <c r="G17" s="45">
        <f>+G18+G26+G31+G35+G41</f>
        <v>80525.5</v>
      </c>
      <c r="H17" s="45">
        <f>+H18+H26+H31+H35+H41</f>
        <v>80525.5</v>
      </c>
      <c r="I17" s="45">
        <f>+I18+I26+I31+I35+I41</f>
        <v>79725.5</v>
      </c>
    </row>
    <row r="18" spans="1:15" x14ac:dyDescent="0.25">
      <c r="A18" s="186" t="s">
        <v>51</v>
      </c>
      <c r="B18" s="187"/>
      <c r="C18" s="188"/>
      <c r="D18" s="50" t="s">
        <v>13</v>
      </c>
      <c r="E18" s="44">
        <f>+E19+E24</f>
        <v>73312.7</v>
      </c>
      <c r="F18" s="44">
        <f>+F19</f>
        <v>79422.05</v>
      </c>
      <c r="G18" s="44">
        <f>+G19+G24</f>
        <v>63992.5</v>
      </c>
      <c r="H18" s="44">
        <f>+H19+H24</f>
        <v>63992.5</v>
      </c>
      <c r="I18" s="44">
        <f>+I19+I24</f>
        <v>63192.5</v>
      </c>
      <c r="J18" s="149"/>
      <c r="K18" s="149"/>
    </row>
    <row r="19" spans="1:15" x14ac:dyDescent="0.25">
      <c r="A19" s="210">
        <v>3</v>
      </c>
      <c r="B19" s="211"/>
      <c r="C19" s="212"/>
      <c r="D19" s="33" t="s">
        <v>16</v>
      </c>
      <c r="E19" s="8">
        <f>+E20+E21+E23+E22</f>
        <v>73312.7</v>
      </c>
      <c r="F19" s="8">
        <f>+F20+F21+F23</f>
        <v>79422.05</v>
      </c>
      <c r="G19" s="8">
        <f>+G20+G21+G23+G22</f>
        <v>60492.5</v>
      </c>
      <c r="H19" s="8">
        <f>+H20+H21+H23+H22</f>
        <v>60492.5</v>
      </c>
      <c r="I19" s="8">
        <f>+I20+I21+I23+I22</f>
        <v>59692.5</v>
      </c>
    </row>
    <row r="20" spans="1:15" x14ac:dyDescent="0.25">
      <c r="A20" s="213">
        <v>31</v>
      </c>
      <c r="B20" s="214"/>
      <c r="C20" s="215"/>
      <c r="D20" s="33" t="s">
        <v>17</v>
      </c>
      <c r="E20" s="8">
        <v>27661.11</v>
      </c>
      <c r="F20" s="8">
        <v>36250</v>
      </c>
      <c r="G20" s="8">
        <v>32050</v>
      </c>
      <c r="H20" s="8">
        <v>32050</v>
      </c>
      <c r="I20" s="8">
        <v>32050</v>
      </c>
    </row>
    <row r="21" spans="1:15" x14ac:dyDescent="0.25">
      <c r="A21" s="213">
        <v>32</v>
      </c>
      <c r="B21" s="214"/>
      <c r="C21" s="215"/>
      <c r="D21" s="33" t="s">
        <v>29</v>
      </c>
      <c r="E21" s="8">
        <v>42505.27</v>
      </c>
      <c r="F21" s="8">
        <v>39572.050000000003</v>
      </c>
      <c r="G21" s="8">
        <f>21912.5+600</f>
        <v>22512.5</v>
      </c>
      <c r="H21" s="8">
        <f>21912.5+600</f>
        <v>22512.5</v>
      </c>
      <c r="I21" s="8">
        <f>21912.5+600</f>
        <v>22512.5</v>
      </c>
      <c r="K21" s="149"/>
      <c r="L21" s="149"/>
    </row>
    <row r="22" spans="1:15" x14ac:dyDescent="0.25">
      <c r="A22" s="86">
        <v>34</v>
      </c>
      <c r="B22" s="87"/>
      <c r="C22" s="88"/>
      <c r="D22" s="91" t="s">
        <v>60</v>
      </c>
      <c r="E22" s="8">
        <v>335.14</v>
      </c>
      <c r="F22" s="8"/>
      <c r="G22" s="8">
        <v>0</v>
      </c>
      <c r="H22" s="8">
        <v>0</v>
      </c>
      <c r="I22" s="8">
        <v>0</v>
      </c>
    </row>
    <row r="23" spans="1:15" ht="38.25" x14ac:dyDescent="0.25">
      <c r="A23" s="69">
        <v>37</v>
      </c>
      <c r="B23" s="70"/>
      <c r="C23" s="71"/>
      <c r="D23" s="68" t="s">
        <v>78</v>
      </c>
      <c r="E23" s="8">
        <v>2811.18</v>
      </c>
      <c r="F23" s="8">
        <v>3600</v>
      </c>
      <c r="G23" s="8">
        <v>5930</v>
      </c>
      <c r="H23" s="8">
        <v>5930</v>
      </c>
      <c r="I23" s="8">
        <v>5130</v>
      </c>
      <c r="L23" s="150"/>
      <c r="O23" s="149"/>
    </row>
    <row r="24" spans="1:15" ht="35.25" customHeight="1" x14ac:dyDescent="0.25">
      <c r="A24" s="86">
        <v>4</v>
      </c>
      <c r="B24" s="87"/>
      <c r="C24" s="88"/>
      <c r="D24" s="91" t="s">
        <v>18</v>
      </c>
      <c r="E24" s="8">
        <f>+E25</f>
        <v>0</v>
      </c>
      <c r="F24" s="8"/>
      <c r="G24" s="8">
        <f>+G25</f>
        <v>3500</v>
      </c>
      <c r="H24" s="8">
        <f>+H25</f>
        <v>3500</v>
      </c>
      <c r="I24" s="8">
        <f>+I25</f>
        <v>3500</v>
      </c>
      <c r="K24" s="149"/>
      <c r="L24" s="149"/>
    </row>
    <row r="25" spans="1:15" ht="33" customHeight="1" x14ac:dyDescent="0.25">
      <c r="A25" s="86">
        <v>42</v>
      </c>
      <c r="B25" s="87"/>
      <c r="C25" s="88"/>
      <c r="D25" s="91" t="s">
        <v>41</v>
      </c>
      <c r="E25" s="8"/>
      <c r="F25" s="8"/>
      <c r="G25" s="8">
        <v>3500</v>
      </c>
      <c r="H25" s="8">
        <v>3500</v>
      </c>
      <c r="I25" s="8">
        <v>3500</v>
      </c>
      <c r="K25" s="149"/>
      <c r="L25" s="149"/>
    </row>
    <row r="26" spans="1:15" ht="15" customHeight="1" x14ac:dyDescent="0.25">
      <c r="A26" s="186" t="s">
        <v>52</v>
      </c>
      <c r="B26" s="187"/>
      <c r="C26" s="188"/>
      <c r="D26" s="50" t="s">
        <v>55</v>
      </c>
      <c r="E26" s="44">
        <f>+E27</f>
        <v>9753.36</v>
      </c>
      <c r="F26" s="44">
        <f>+F27</f>
        <v>18250</v>
      </c>
      <c r="G26" s="44">
        <f>+G27</f>
        <v>10000</v>
      </c>
      <c r="H26" s="44">
        <f>+H27</f>
        <v>10000</v>
      </c>
      <c r="I26" s="44">
        <f>+I27</f>
        <v>10000</v>
      </c>
      <c r="K26" s="149"/>
      <c r="L26" s="149"/>
    </row>
    <row r="27" spans="1:15" x14ac:dyDescent="0.25">
      <c r="A27" s="210">
        <v>3</v>
      </c>
      <c r="B27" s="211"/>
      <c r="C27" s="212"/>
      <c r="D27" s="33" t="s">
        <v>16</v>
      </c>
      <c r="E27" s="8">
        <f>+E28+E30+E29</f>
        <v>9753.36</v>
      </c>
      <c r="F27" s="8">
        <f>+F28+F30+F29</f>
        <v>18250</v>
      </c>
      <c r="G27" s="8">
        <f>+G28+G30+G29</f>
        <v>10000</v>
      </c>
      <c r="H27" s="8">
        <f>+H28+H30+H29</f>
        <v>10000</v>
      </c>
      <c r="I27" s="8">
        <f>+I28+I30+I29</f>
        <v>10000</v>
      </c>
      <c r="K27" s="149"/>
      <c r="L27" s="149"/>
    </row>
    <row r="28" spans="1:15" x14ac:dyDescent="0.25">
      <c r="A28" s="213">
        <v>31</v>
      </c>
      <c r="B28" s="214"/>
      <c r="C28" s="215"/>
      <c r="D28" s="33" t="s">
        <v>17</v>
      </c>
      <c r="E28" s="8">
        <v>4130.93</v>
      </c>
      <c r="F28" s="8">
        <v>10250</v>
      </c>
      <c r="G28" s="8"/>
      <c r="H28" s="8"/>
      <c r="I28" s="8"/>
      <c r="K28" s="149"/>
      <c r="L28" s="149"/>
    </row>
    <row r="29" spans="1:15" x14ac:dyDescent="0.25">
      <c r="A29" s="131">
        <v>32</v>
      </c>
      <c r="B29" s="132"/>
      <c r="C29" s="133"/>
      <c r="D29" s="134" t="s">
        <v>29</v>
      </c>
      <c r="E29" s="8">
        <v>353.76</v>
      </c>
      <c r="F29" s="8">
        <v>2000</v>
      </c>
      <c r="G29" s="8">
        <v>1000</v>
      </c>
      <c r="H29" s="8">
        <v>1000</v>
      </c>
      <c r="I29" s="8">
        <v>1000</v>
      </c>
      <c r="K29" s="149"/>
      <c r="L29" s="149"/>
    </row>
    <row r="30" spans="1:15" ht="38.25" x14ac:dyDescent="0.25">
      <c r="A30" s="38">
        <v>37</v>
      </c>
      <c r="B30" s="39"/>
      <c r="C30" s="40"/>
      <c r="D30" s="37" t="s">
        <v>78</v>
      </c>
      <c r="E30" s="8">
        <v>5268.67</v>
      </c>
      <c r="F30" s="8">
        <v>6000</v>
      </c>
      <c r="G30" s="8">
        <v>9000</v>
      </c>
      <c r="H30" s="8">
        <v>9000</v>
      </c>
      <c r="I30" s="8">
        <v>9000</v>
      </c>
      <c r="K30" s="149"/>
      <c r="L30" s="149"/>
    </row>
    <row r="31" spans="1:15" ht="15" customHeight="1" x14ac:dyDescent="0.25">
      <c r="A31" s="186" t="s">
        <v>53</v>
      </c>
      <c r="B31" s="187"/>
      <c r="C31" s="188"/>
      <c r="D31" s="50" t="s">
        <v>54</v>
      </c>
      <c r="E31" s="44">
        <f>+E32</f>
        <v>2543</v>
      </c>
      <c r="F31" s="44">
        <f>+F32</f>
        <v>2440</v>
      </c>
      <c r="G31" s="44">
        <f>+G32</f>
        <v>2800</v>
      </c>
      <c r="H31" s="44">
        <f>+H32</f>
        <v>2800</v>
      </c>
      <c r="I31" s="44">
        <f>+I32</f>
        <v>2800</v>
      </c>
    </row>
    <row r="32" spans="1:15" x14ac:dyDescent="0.25">
      <c r="A32" s="210">
        <v>3</v>
      </c>
      <c r="B32" s="211"/>
      <c r="C32" s="212"/>
      <c r="D32" s="33" t="s">
        <v>16</v>
      </c>
      <c r="E32" s="8">
        <f>+E33+E34</f>
        <v>2543</v>
      </c>
      <c r="F32" s="8">
        <f>+F33+F34</f>
        <v>2440</v>
      </c>
      <c r="G32" s="8">
        <f>+G33+G34</f>
        <v>2800</v>
      </c>
      <c r="H32" s="8">
        <f>+H33+H34</f>
        <v>2800</v>
      </c>
      <c r="I32" s="8">
        <f>+I33+I34</f>
        <v>2800</v>
      </c>
    </row>
    <row r="33" spans="1:11" x14ac:dyDescent="0.25">
      <c r="A33" s="213">
        <v>31</v>
      </c>
      <c r="B33" s="214"/>
      <c r="C33" s="215"/>
      <c r="D33" s="33" t="s">
        <v>17</v>
      </c>
      <c r="E33" s="8"/>
      <c r="F33" s="8"/>
      <c r="G33" s="8"/>
      <c r="H33" s="8"/>
      <c r="I33" s="8"/>
    </row>
    <row r="34" spans="1:11" x14ac:dyDescent="0.25">
      <c r="A34" s="213">
        <v>32</v>
      </c>
      <c r="B34" s="214"/>
      <c r="C34" s="215"/>
      <c r="D34" s="33" t="s">
        <v>29</v>
      </c>
      <c r="E34" s="8">
        <v>2543</v>
      </c>
      <c r="F34" s="8">
        <v>2440</v>
      </c>
      <c r="G34" s="8">
        <v>2800</v>
      </c>
      <c r="H34" s="8">
        <v>2800</v>
      </c>
      <c r="I34" s="8">
        <v>2800</v>
      </c>
    </row>
    <row r="35" spans="1:11" ht="15" customHeight="1" x14ac:dyDescent="0.25">
      <c r="A35" s="186" t="s">
        <v>56</v>
      </c>
      <c r="B35" s="187"/>
      <c r="C35" s="188"/>
      <c r="D35" s="50" t="s">
        <v>33</v>
      </c>
      <c r="E35" s="44">
        <f>+E36</f>
        <v>2153.85</v>
      </c>
      <c r="F35" s="44">
        <f>+F36</f>
        <v>2920</v>
      </c>
      <c r="G35" s="44">
        <f>+G36+G39</f>
        <v>2233</v>
      </c>
      <c r="H35" s="44">
        <f>+H36+H39</f>
        <v>2233</v>
      </c>
      <c r="I35" s="44">
        <f>+I36+I39</f>
        <v>2233</v>
      </c>
    </row>
    <row r="36" spans="1:11" x14ac:dyDescent="0.25">
      <c r="A36" s="210">
        <v>3</v>
      </c>
      <c r="B36" s="211"/>
      <c r="C36" s="212"/>
      <c r="D36" s="33" t="s">
        <v>16</v>
      </c>
      <c r="E36" s="8">
        <f>+E37+E38</f>
        <v>2153.85</v>
      </c>
      <c r="F36" s="8">
        <f>+F37+F38</f>
        <v>2920</v>
      </c>
      <c r="G36" s="8">
        <f>+G37+G38</f>
        <v>1733</v>
      </c>
      <c r="H36" s="8">
        <f>+H37+H38</f>
        <v>1733</v>
      </c>
      <c r="I36" s="8">
        <f>+I37+I38</f>
        <v>1733</v>
      </c>
    </row>
    <row r="37" spans="1:11" x14ac:dyDescent="0.25">
      <c r="A37" s="213">
        <v>31</v>
      </c>
      <c r="B37" s="214"/>
      <c r="C37" s="215"/>
      <c r="D37" s="33" t="s">
        <v>17</v>
      </c>
      <c r="E37" s="8"/>
      <c r="F37" s="8"/>
      <c r="G37" s="8"/>
      <c r="H37" s="8"/>
      <c r="I37" s="8"/>
    </row>
    <row r="38" spans="1:11" x14ac:dyDescent="0.25">
      <c r="A38" s="213">
        <v>32</v>
      </c>
      <c r="B38" s="214"/>
      <c r="C38" s="215"/>
      <c r="D38" s="33" t="s">
        <v>29</v>
      </c>
      <c r="E38" s="8">
        <v>2153.85</v>
      </c>
      <c r="F38" s="8">
        <v>2920</v>
      </c>
      <c r="G38" s="8">
        <v>1733</v>
      </c>
      <c r="H38" s="8">
        <v>1733</v>
      </c>
      <c r="I38" s="8">
        <v>1733</v>
      </c>
    </row>
    <row r="39" spans="1:11" ht="25.5" x14ac:dyDescent="0.25">
      <c r="A39" s="136">
        <v>4</v>
      </c>
      <c r="B39" s="137"/>
      <c r="C39" s="138"/>
      <c r="D39" s="135" t="s">
        <v>18</v>
      </c>
      <c r="E39" s="8"/>
      <c r="F39" s="8"/>
      <c r="G39" s="8">
        <f>+G40</f>
        <v>500</v>
      </c>
      <c r="H39" s="8">
        <f>+H40</f>
        <v>500</v>
      </c>
      <c r="I39" s="8">
        <f>+I40</f>
        <v>500</v>
      </c>
    </row>
    <row r="40" spans="1:11" ht="25.5" x14ac:dyDescent="0.25">
      <c r="A40" s="136">
        <v>42</v>
      </c>
      <c r="B40" s="137"/>
      <c r="C40" s="138"/>
      <c r="D40" s="135" t="s">
        <v>41</v>
      </c>
      <c r="E40" s="8"/>
      <c r="F40" s="8"/>
      <c r="G40" s="8">
        <v>500</v>
      </c>
      <c r="H40" s="8">
        <v>500</v>
      </c>
      <c r="I40" s="8">
        <v>500</v>
      </c>
    </row>
    <row r="41" spans="1:11" x14ac:dyDescent="0.25">
      <c r="A41" s="186" t="s">
        <v>57</v>
      </c>
      <c r="B41" s="187"/>
      <c r="C41" s="188"/>
      <c r="D41" s="50" t="s">
        <v>58</v>
      </c>
      <c r="E41" s="44">
        <f>+E42+E46</f>
        <v>895.16000000000008</v>
      </c>
      <c r="F41" s="44">
        <f>+F42</f>
        <v>4200</v>
      </c>
      <c r="G41" s="44">
        <f>+G42</f>
        <v>1500</v>
      </c>
      <c r="H41" s="44">
        <f>+H42</f>
        <v>1500</v>
      </c>
      <c r="I41" s="44">
        <f>+I42</f>
        <v>1500</v>
      </c>
    </row>
    <row r="42" spans="1:11" x14ac:dyDescent="0.25">
      <c r="A42" s="210">
        <v>3</v>
      </c>
      <c r="B42" s="211"/>
      <c r="C42" s="212"/>
      <c r="D42" s="33" t="s">
        <v>16</v>
      </c>
      <c r="E42" s="8">
        <f>+E43+E44</f>
        <v>275.17</v>
      </c>
      <c r="F42" s="8">
        <f>+F43+F44+F45</f>
        <v>4200</v>
      </c>
      <c r="G42" s="8">
        <f>+G43+G44+G45</f>
        <v>1500</v>
      </c>
      <c r="H42" s="8">
        <f>+H43+H44+H45</f>
        <v>1500</v>
      </c>
      <c r="I42" s="8">
        <f>+I43+I44+I45</f>
        <v>1500</v>
      </c>
    </row>
    <row r="43" spans="1:11" x14ac:dyDescent="0.25">
      <c r="A43" s="213">
        <v>31</v>
      </c>
      <c r="B43" s="214"/>
      <c r="C43" s="215"/>
      <c r="D43" s="33" t="s">
        <v>17</v>
      </c>
      <c r="E43" s="8"/>
      <c r="F43" s="8"/>
      <c r="G43" s="8"/>
      <c r="H43" s="8"/>
      <c r="I43" s="8"/>
    </row>
    <row r="44" spans="1:11" x14ac:dyDescent="0.25">
      <c r="A44" s="213">
        <v>32</v>
      </c>
      <c r="B44" s="214"/>
      <c r="C44" s="215"/>
      <c r="D44" s="33" t="s">
        <v>29</v>
      </c>
      <c r="E44" s="8">
        <v>275.17</v>
      </c>
      <c r="F44" s="8">
        <v>4060</v>
      </c>
      <c r="G44" s="8">
        <v>1200</v>
      </c>
      <c r="H44" s="8">
        <v>1200</v>
      </c>
      <c r="I44" s="8">
        <v>1200</v>
      </c>
    </row>
    <row r="45" spans="1:11" x14ac:dyDescent="0.25">
      <c r="A45" s="136">
        <v>38</v>
      </c>
      <c r="B45" s="137"/>
      <c r="C45" s="138"/>
      <c r="D45" s="135" t="s">
        <v>137</v>
      </c>
      <c r="E45" s="8"/>
      <c r="F45" s="8">
        <v>140</v>
      </c>
      <c r="G45" s="8">
        <v>300</v>
      </c>
      <c r="H45" s="8">
        <v>300</v>
      </c>
      <c r="I45" s="8">
        <v>300</v>
      </c>
    </row>
    <row r="46" spans="1:11" ht="25.5" x14ac:dyDescent="0.25">
      <c r="A46" s="86">
        <v>4</v>
      </c>
      <c r="B46" s="87"/>
      <c r="C46" s="88"/>
      <c r="D46" s="91" t="s">
        <v>18</v>
      </c>
      <c r="E46" s="8">
        <f>+E47</f>
        <v>619.99</v>
      </c>
      <c r="F46" s="8"/>
      <c r="G46" s="8"/>
      <c r="H46" s="8"/>
      <c r="I46" s="8"/>
    </row>
    <row r="47" spans="1:11" ht="25.5" x14ac:dyDescent="0.25">
      <c r="A47" s="86">
        <v>42</v>
      </c>
      <c r="B47" s="87"/>
      <c r="C47" s="88"/>
      <c r="D47" s="91" t="s">
        <v>41</v>
      </c>
      <c r="E47" s="8">
        <v>619.99</v>
      </c>
      <c r="F47" s="8"/>
      <c r="G47" s="8"/>
      <c r="H47" s="8"/>
      <c r="I47" s="8"/>
    </row>
    <row r="48" spans="1:11" x14ac:dyDescent="0.25">
      <c r="A48" s="195" t="s">
        <v>61</v>
      </c>
      <c r="B48" s="196"/>
      <c r="C48" s="197"/>
      <c r="D48" s="52" t="s">
        <v>136</v>
      </c>
      <c r="E48" s="45">
        <f>+E49</f>
        <v>36597.53</v>
      </c>
      <c r="F48" s="45">
        <f>+F49</f>
        <v>28758.61</v>
      </c>
      <c r="G48" s="45">
        <f t="shared" ref="G48:I49" si="2">+G49</f>
        <v>0</v>
      </c>
      <c r="H48" s="45">
        <f t="shared" si="2"/>
        <v>0</v>
      </c>
      <c r="I48" s="45">
        <f t="shared" si="2"/>
        <v>0</v>
      </c>
      <c r="K48" s="149"/>
    </row>
    <row r="49" spans="1:10" ht="15" customHeight="1" x14ac:dyDescent="0.25">
      <c r="A49" s="198" t="s">
        <v>51</v>
      </c>
      <c r="B49" s="199"/>
      <c r="C49" s="200"/>
      <c r="D49" s="145" t="s">
        <v>13</v>
      </c>
      <c r="E49" s="44">
        <f>+E50</f>
        <v>36597.53</v>
      </c>
      <c r="F49" s="44">
        <f>+F50</f>
        <v>28758.61</v>
      </c>
      <c r="G49" s="44">
        <f t="shared" si="2"/>
        <v>0</v>
      </c>
      <c r="H49" s="44">
        <f t="shared" si="2"/>
        <v>0</v>
      </c>
      <c r="I49" s="44">
        <f t="shared" si="2"/>
        <v>0</v>
      </c>
    </row>
    <row r="50" spans="1:10" x14ac:dyDescent="0.25">
      <c r="A50" s="201">
        <v>3</v>
      </c>
      <c r="B50" s="202"/>
      <c r="C50" s="203"/>
      <c r="D50" s="144" t="s">
        <v>16</v>
      </c>
      <c r="E50" s="8">
        <f>+E51+E52</f>
        <v>36597.53</v>
      </c>
      <c r="F50" s="8">
        <f>+F51+F52</f>
        <v>28758.61</v>
      </c>
      <c r="G50" s="8">
        <f t="shared" ref="G50:I50" si="3">+G51+G52</f>
        <v>0</v>
      </c>
      <c r="H50" s="8">
        <f t="shared" si="3"/>
        <v>0</v>
      </c>
      <c r="I50" s="8">
        <f t="shared" si="3"/>
        <v>0</v>
      </c>
    </row>
    <row r="51" spans="1:10" x14ac:dyDescent="0.25">
      <c r="A51" s="204">
        <v>31</v>
      </c>
      <c r="B51" s="205"/>
      <c r="C51" s="206"/>
      <c r="D51" s="144" t="s">
        <v>17</v>
      </c>
      <c r="E51" s="8">
        <v>36597.53</v>
      </c>
      <c r="F51" s="8">
        <v>25721.56</v>
      </c>
      <c r="G51" s="8"/>
      <c r="H51" s="8"/>
      <c r="I51" s="8"/>
    </row>
    <row r="52" spans="1:10" x14ac:dyDescent="0.25">
      <c r="A52" s="204">
        <v>32</v>
      </c>
      <c r="B52" s="205"/>
      <c r="C52" s="206"/>
      <c r="D52" s="144" t="s">
        <v>29</v>
      </c>
      <c r="E52" s="8"/>
      <c r="F52" s="8">
        <v>3037.05</v>
      </c>
      <c r="G52" s="8"/>
      <c r="H52" s="8"/>
      <c r="I52" s="8"/>
    </row>
    <row r="53" spans="1:10" x14ac:dyDescent="0.25">
      <c r="A53" s="195" t="s">
        <v>61</v>
      </c>
      <c r="B53" s="196"/>
      <c r="C53" s="197"/>
      <c r="D53" s="52" t="s">
        <v>138</v>
      </c>
      <c r="E53" s="45">
        <f>+E54</f>
        <v>0</v>
      </c>
      <c r="F53" s="45">
        <f>+F54</f>
        <v>7071.21</v>
      </c>
      <c r="G53" s="45">
        <f t="shared" ref="G53:I54" si="4">+G54</f>
        <v>144239.87999999998</v>
      </c>
      <c r="H53" s="45">
        <f t="shared" si="4"/>
        <v>144239.87999999998</v>
      </c>
      <c r="I53" s="45">
        <f t="shared" si="4"/>
        <v>104492.04</v>
      </c>
      <c r="J53" s="149"/>
    </row>
    <row r="54" spans="1:10" x14ac:dyDescent="0.25">
      <c r="A54" s="198" t="s">
        <v>51</v>
      </c>
      <c r="B54" s="199"/>
      <c r="C54" s="200"/>
      <c r="D54" s="145" t="s">
        <v>13</v>
      </c>
      <c r="E54" s="44">
        <f>+E55</f>
        <v>0</v>
      </c>
      <c r="F54" s="44">
        <f>+F55</f>
        <v>7071.21</v>
      </c>
      <c r="G54" s="44">
        <f t="shared" si="4"/>
        <v>144239.87999999998</v>
      </c>
      <c r="H54" s="44">
        <f t="shared" si="4"/>
        <v>144239.87999999998</v>
      </c>
      <c r="I54" s="44">
        <f t="shared" si="4"/>
        <v>104492.04</v>
      </c>
      <c r="J54" s="149"/>
    </row>
    <row r="55" spans="1:10" x14ac:dyDescent="0.25">
      <c r="A55" s="201">
        <v>3</v>
      </c>
      <c r="B55" s="202"/>
      <c r="C55" s="203"/>
      <c r="D55" s="144" t="s">
        <v>16</v>
      </c>
      <c r="E55" s="8">
        <f>+E56+E57</f>
        <v>0</v>
      </c>
      <c r="F55" s="8">
        <f>+F56+F57</f>
        <v>7071.21</v>
      </c>
      <c r="G55" s="8">
        <f t="shared" ref="G55:I55" si="5">+G56+G57</f>
        <v>144239.87999999998</v>
      </c>
      <c r="H55" s="8">
        <f t="shared" si="5"/>
        <v>144239.87999999998</v>
      </c>
      <c r="I55" s="8">
        <f t="shared" si="5"/>
        <v>104492.04</v>
      </c>
    </row>
    <row r="56" spans="1:10" x14ac:dyDescent="0.25">
      <c r="A56" s="204">
        <v>31</v>
      </c>
      <c r="B56" s="205"/>
      <c r="C56" s="206"/>
      <c r="D56" s="144" t="s">
        <v>17</v>
      </c>
      <c r="E56" s="8"/>
      <c r="F56" s="8">
        <v>6554.21</v>
      </c>
      <c r="G56" s="8">
        <v>135160.79999999999</v>
      </c>
      <c r="H56" s="8">
        <v>135160.79999999999</v>
      </c>
      <c r="I56" s="8">
        <v>98012.04</v>
      </c>
      <c r="J56" s="263"/>
    </row>
    <row r="57" spans="1:10" x14ac:dyDescent="0.25">
      <c r="A57" s="204">
        <v>32</v>
      </c>
      <c r="B57" s="205"/>
      <c r="C57" s="206"/>
      <c r="D57" s="144" t="s">
        <v>29</v>
      </c>
      <c r="E57" s="8"/>
      <c r="F57" s="8">
        <v>517</v>
      </c>
      <c r="G57" s="8">
        <v>9079.08</v>
      </c>
      <c r="H57" s="8">
        <v>9079.08</v>
      </c>
      <c r="I57" s="8">
        <v>6480</v>
      </c>
      <c r="J57" s="263"/>
    </row>
    <row r="58" spans="1:10" ht="26.25" x14ac:dyDescent="0.25">
      <c r="A58" s="183" t="s">
        <v>62</v>
      </c>
      <c r="B58" s="184"/>
      <c r="C58" s="185"/>
      <c r="D58" s="52" t="s">
        <v>63</v>
      </c>
      <c r="E58" s="45">
        <f t="shared" ref="E58:I59" si="6">+E59</f>
        <v>1868.41</v>
      </c>
      <c r="F58" s="45">
        <f t="shared" si="6"/>
        <v>3550</v>
      </c>
      <c r="G58" s="45">
        <f t="shared" si="6"/>
        <v>0</v>
      </c>
      <c r="H58" s="45">
        <f t="shared" si="6"/>
        <v>0</v>
      </c>
      <c r="I58" s="45">
        <f t="shared" si="6"/>
        <v>0</v>
      </c>
    </row>
    <row r="59" spans="1:10" ht="15" customHeight="1" x14ac:dyDescent="0.25">
      <c r="A59" s="186" t="s">
        <v>51</v>
      </c>
      <c r="B59" s="187"/>
      <c r="C59" s="188"/>
      <c r="D59" s="50" t="s">
        <v>13</v>
      </c>
      <c r="E59" s="44">
        <f t="shared" si="6"/>
        <v>1868.41</v>
      </c>
      <c r="F59" s="44">
        <f t="shared" si="6"/>
        <v>3550</v>
      </c>
      <c r="G59" s="44">
        <f t="shared" si="6"/>
        <v>0</v>
      </c>
      <c r="H59" s="44">
        <f t="shared" si="6"/>
        <v>0</v>
      </c>
      <c r="I59" s="44">
        <f t="shared" si="6"/>
        <v>0</v>
      </c>
    </row>
    <row r="60" spans="1:10" x14ac:dyDescent="0.25">
      <c r="A60" s="210">
        <v>3</v>
      </c>
      <c r="B60" s="211"/>
      <c r="C60" s="212"/>
      <c r="D60" s="33" t="s">
        <v>16</v>
      </c>
      <c r="E60" s="8">
        <f>+E61+E62</f>
        <v>1868.41</v>
      </c>
      <c r="F60" s="8">
        <f>+F61+F62</f>
        <v>3550</v>
      </c>
      <c r="G60" s="8">
        <f>+G61+G62</f>
        <v>0</v>
      </c>
      <c r="H60" s="8">
        <f>+H61+H62</f>
        <v>0</v>
      </c>
      <c r="I60" s="8">
        <f>+I61+I62</f>
        <v>0</v>
      </c>
    </row>
    <row r="61" spans="1:10" x14ac:dyDescent="0.25">
      <c r="A61" s="213">
        <v>31</v>
      </c>
      <c r="B61" s="214"/>
      <c r="C61" s="215"/>
      <c r="D61" s="33" t="s">
        <v>17</v>
      </c>
      <c r="E61" s="8"/>
      <c r="F61" s="8"/>
      <c r="G61" s="8"/>
      <c r="H61" s="8"/>
      <c r="I61" s="8"/>
    </row>
    <row r="62" spans="1:10" ht="38.25" x14ac:dyDescent="0.25">
      <c r="A62" s="38">
        <v>37</v>
      </c>
      <c r="B62" s="39"/>
      <c r="C62" s="40"/>
      <c r="D62" s="37" t="s">
        <v>78</v>
      </c>
      <c r="E62" s="8">
        <v>1868.41</v>
      </c>
      <c r="F62" s="8">
        <v>3550</v>
      </c>
      <c r="G62" s="8"/>
      <c r="H62" s="8"/>
      <c r="I62" s="8"/>
    </row>
    <row r="63" spans="1:10" x14ac:dyDescent="0.25">
      <c r="A63" s="183" t="s">
        <v>64</v>
      </c>
      <c r="B63" s="184"/>
      <c r="C63" s="185"/>
      <c r="D63" s="52" t="s">
        <v>65</v>
      </c>
      <c r="E63" s="45">
        <f>+E64</f>
        <v>1865.52</v>
      </c>
      <c r="F63" s="45"/>
      <c r="G63" s="45"/>
      <c r="H63" s="45"/>
      <c r="I63" s="45"/>
    </row>
    <row r="64" spans="1:10" x14ac:dyDescent="0.25">
      <c r="A64" s="186" t="s">
        <v>51</v>
      </c>
      <c r="B64" s="187"/>
      <c r="C64" s="188"/>
      <c r="D64" s="139" t="s">
        <v>13</v>
      </c>
      <c r="E64" s="44">
        <f>+E65</f>
        <v>1865.52</v>
      </c>
      <c r="F64" s="44"/>
      <c r="G64" s="44"/>
      <c r="H64" s="44"/>
      <c r="I64" s="44"/>
    </row>
    <row r="65" spans="1:16" x14ac:dyDescent="0.25">
      <c r="A65" s="189">
        <v>3</v>
      </c>
      <c r="B65" s="190"/>
      <c r="C65" s="191"/>
      <c r="D65" s="146" t="s">
        <v>16</v>
      </c>
      <c r="E65" s="8">
        <f>+E66+E67</f>
        <v>1865.52</v>
      </c>
      <c r="F65" s="8"/>
      <c r="G65" s="8"/>
      <c r="H65" s="8"/>
      <c r="I65" s="8"/>
    </row>
    <row r="66" spans="1:16" x14ac:dyDescent="0.25">
      <c r="A66" s="192">
        <v>31</v>
      </c>
      <c r="B66" s="193"/>
      <c r="C66" s="194"/>
      <c r="D66" s="146" t="s">
        <v>17</v>
      </c>
      <c r="E66" s="8"/>
      <c r="F66" s="8"/>
      <c r="G66" s="8"/>
      <c r="H66" s="8"/>
      <c r="I66" s="8"/>
    </row>
    <row r="67" spans="1:16" ht="38.25" x14ac:dyDescent="0.25">
      <c r="A67" s="192">
        <v>37</v>
      </c>
      <c r="B67" s="193"/>
      <c r="C67" s="194"/>
      <c r="D67" s="146" t="s">
        <v>78</v>
      </c>
      <c r="E67" s="8">
        <f>+E68</f>
        <v>1865.52</v>
      </c>
      <c r="F67" s="8"/>
      <c r="G67" s="8"/>
      <c r="H67" s="8"/>
      <c r="I67" s="8"/>
    </row>
    <row r="68" spans="1:16" ht="24" x14ac:dyDescent="0.25">
      <c r="A68" s="177">
        <v>372</v>
      </c>
      <c r="B68" s="178"/>
      <c r="C68" s="179"/>
      <c r="D68" s="147" t="s">
        <v>139</v>
      </c>
      <c r="E68" s="8">
        <f>+E69</f>
        <v>1865.52</v>
      </c>
      <c r="F68" s="8"/>
      <c r="G68" s="8"/>
      <c r="H68" s="8"/>
      <c r="I68" s="8"/>
    </row>
    <row r="69" spans="1:16" x14ac:dyDescent="0.25">
      <c r="A69" s="180">
        <v>3722</v>
      </c>
      <c r="B69" s="181"/>
      <c r="C69" s="182"/>
      <c r="D69" s="148" t="s">
        <v>140</v>
      </c>
      <c r="E69" s="8">
        <v>1865.52</v>
      </c>
      <c r="F69" s="8"/>
      <c r="G69" s="8"/>
      <c r="H69" s="8"/>
      <c r="I69" s="8"/>
    </row>
    <row r="70" spans="1:16" x14ac:dyDescent="0.25">
      <c r="A70" s="183" t="s">
        <v>123</v>
      </c>
      <c r="B70" s="184"/>
      <c r="C70" s="185"/>
      <c r="D70" s="92" t="s">
        <v>116</v>
      </c>
      <c r="E70" s="45">
        <f t="shared" ref="E70:I71" si="7">+E71</f>
        <v>10015.650000000001</v>
      </c>
      <c r="F70" s="45">
        <f t="shared" si="7"/>
        <v>13784.35</v>
      </c>
      <c r="G70" s="45">
        <f t="shared" si="7"/>
        <v>0</v>
      </c>
      <c r="H70" s="45">
        <f t="shared" si="7"/>
        <v>0</v>
      </c>
      <c r="I70" s="45">
        <f t="shared" si="7"/>
        <v>0</v>
      </c>
      <c r="K70" s="149"/>
    </row>
    <row r="71" spans="1:16" x14ac:dyDescent="0.25">
      <c r="A71" s="186" t="s">
        <v>117</v>
      </c>
      <c r="B71" s="187"/>
      <c r="C71" s="188"/>
      <c r="D71" s="85" t="s">
        <v>116</v>
      </c>
      <c r="E71" s="44">
        <f t="shared" si="7"/>
        <v>10015.650000000001</v>
      </c>
      <c r="F71" s="44">
        <f>+F72+F75</f>
        <v>13784.35</v>
      </c>
      <c r="G71" s="44">
        <f t="shared" si="7"/>
        <v>0</v>
      </c>
      <c r="H71" s="44">
        <f t="shared" si="7"/>
        <v>0</v>
      </c>
      <c r="I71" s="44">
        <f t="shared" si="7"/>
        <v>0</v>
      </c>
    </row>
    <row r="72" spans="1:16" x14ac:dyDescent="0.25">
      <c r="A72" s="210">
        <v>3</v>
      </c>
      <c r="B72" s="211"/>
      <c r="C72" s="212"/>
      <c r="D72" s="91" t="s">
        <v>16</v>
      </c>
      <c r="E72" s="8">
        <f>+E73+E74</f>
        <v>10015.650000000001</v>
      </c>
      <c r="F72" s="8">
        <f>+F73+F74</f>
        <v>9590.6</v>
      </c>
      <c r="G72" s="8">
        <f>+G73+G74</f>
        <v>0</v>
      </c>
      <c r="H72" s="8">
        <f>+H73+H74</f>
        <v>0</v>
      </c>
      <c r="I72" s="8">
        <f>+I73+I74</f>
        <v>0</v>
      </c>
    </row>
    <row r="73" spans="1:16" x14ac:dyDescent="0.25">
      <c r="A73" s="213">
        <v>31</v>
      </c>
      <c r="B73" s="214"/>
      <c r="C73" s="215"/>
      <c r="D73" s="91" t="s">
        <v>17</v>
      </c>
      <c r="E73" s="8">
        <v>3333.3</v>
      </c>
      <c r="F73" s="8">
        <v>666.6</v>
      </c>
      <c r="G73" s="8"/>
      <c r="H73" s="8"/>
      <c r="I73" s="8"/>
    </row>
    <row r="74" spans="1:16" x14ac:dyDescent="0.25">
      <c r="A74" s="86">
        <v>32</v>
      </c>
      <c r="B74" s="87"/>
      <c r="C74" s="88"/>
      <c r="D74" s="91" t="s">
        <v>29</v>
      </c>
      <c r="E74" s="8">
        <v>6682.35</v>
      </c>
      <c r="F74" s="8">
        <v>8924</v>
      </c>
      <c r="G74" s="8"/>
      <c r="H74" s="8"/>
      <c r="I74" s="8"/>
    </row>
    <row r="75" spans="1:16" ht="25.5" x14ac:dyDescent="0.25">
      <c r="A75" s="89">
        <v>4</v>
      </c>
      <c r="B75" s="90"/>
      <c r="C75" s="91"/>
      <c r="D75" s="91" t="s">
        <v>18</v>
      </c>
      <c r="E75" s="8"/>
      <c r="F75" s="8">
        <f>+F76</f>
        <v>4193.75</v>
      </c>
      <c r="G75" s="8"/>
      <c r="H75" s="8"/>
      <c r="I75" s="8"/>
    </row>
    <row r="76" spans="1:16" ht="25.5" x14ac:dyDescent="0.25">
      <c r="A76" s="86">
        <v>42</v>
      </c>
      <c r="B76" s="87"/>
      <c r="C76" s="88"/>
      <c r="D76" s="91" t="s">
        <v>41</v>
      </c>
      <c r="E76" s="8"/>
      <c r="F76" s="8">
        <v>4193.75</v>
      </c>
      <c r="G76" s="8"/>
      <c r="H76" s="8"/>
      <c r="I76" s="8"/>
    </row>
    <row r="77" spans="1:16" s="60" customFormat="1" ht="27.75" customHeight="1" x14ac:dyDescent="0.25">
      <c r="A77" s="225" t="s">
        <v>66</v>
      </c>
      <c r="B77" s="226"/>
      <c r="C77" s="227"/>
      <c r="D77" s="58" t="s">
        <v>67</v>
      </c>
      <c r="E77" s="59">
        <f t="shared" ref="E77:I78" si="8">+E78</f>
        <v>8480</v>
      </c>
      <c r="F77" s="59">
        <f t="shared" si="8"/>
        <v>7208</v>
      </c>
      <c r="G77" s="59">
        <f t="shared" si="8"/>
        <v>8904</v>
      </c>
      <c r="H77" s="59">
        <f t="shared" si="8"/>
        <v>8904</v>
      </c>
      <c r="I77" s="59">
        <f t="shared" si="8"/>
        <v>8904</v>
      </c>
      <c r="J77" s="152"/>
      <c r="K77" s="151"/>
      <c r="L77" s="152"/>
      <c r="M77" s="152"/>
      <c r="N77" s="152"/>
      <c r="O77" s="152"/>
      <c r="P77" s="152"/>
    </row>
    <row r="78" spans="1:16" s="60" customFormat="1" ht="27.75" customHeight="1" x14ac:dyDescent="0.25">
      <c r="A78" s="228" t="s">
        <v>68</v>
      </c>
      <c r="B78" s="229"/>
      <c r="C78" s="230"/>
      <c r="D78" s="61" t="s">
        <v>69</v>
      </c>
      <c r="E78" s="62">
        <f t="shared" si="8"/>
        <v>8480</v>
      </c>
      <c r="F78" s="62">
        <f t="shared" si="8"/>
        <v>7208</v>
      </c>
      <c r="G78" s="62">
        <f t="shared" si="8"/>
        <v>8904</v>
      </c>
      <c r="H78" s="62">
        <f t="shared" si="8"/>
        <v>8904</v>
      </c>
      <c r="I78" s="62">
        <f t="shared" si="8"/>
        <v>8904</v>
      </c>
      <c r="J78" s="152"/>
      <c r="K78" s="152"/>
      <c r="L78" s="152"/>
      <c r="M78" s="152"/>
      <c r="N78" s="152"/>
      <c r="O78" s="152"/>
      <c r="P78" s="152"/>
    </row>
    <row r="79" spans="1:16" x14ac:dyDescent="0.25">
      <c r="A79" s="231" t="s">
        <v>70</v>
      </c>
      <c r="B79" s="232"/>
      <c r="C79" s="233"/>
      <c r="D79" s="43" t="s">
        <v>71</v>
      </c>
      <c r="E79" s="42">
        <f>+E80+E84</f>
        <v>8480</v>
      </c>
      <c r="F79" s="42">
        <f>+F80+F84</f>
        <v>7208</v>
      </c>
      <c r="G79" s="42">
        <f>+G80+G84</f>
        <v>8904</v>
      </c>
      <c r="H79" s="42">
        <f>+H80+H84</f>
        <v>8904</v>
      </c>
      <c r="I79" s="42">
        <f>+I80+I84</f>
        <v>8904</v>
      </c>
    </row>
    <row r="80" spans="1:16" x14ac:dyDescent="0.25">
      <c r="A80" s="210">
        <v>3</v>
      </c>
      <c r="B80" s="211"/>
      <c r="C80" s="212"/>
      <c r="D80" s="33" t="s">
        <v>16</v>
      </c>
      <c r="E80" s="8">
        <f>+E81+E82+E83</f>
        <v>8480</v>
      </c>
      <c r="F80" s="8">
        <f>+F81+F82+F83</f>
        <v>7208</v>
      </c>
      <c r="G80" s="8">
        <f>+G81+G82+G83</f>
        <v>8904</v>
      </c>
      <c r="H80" s="8">
        <f>+H81+H82+H83</f>
        <v>8904</v>
      </c>
      <c r="I80" s="8">
        <f>+I81+I82+I83</f>
        <v>8904</v>
      </c>
    </row>
    <row r="81" spans="1:11" x14ac:dyDescent="0.25">
      <c r="A81" s="213">
        <v>31</v>
      </c>
      <c r="B81" s="214"/>
      <c r="C81" s="215"/>
      <c r="D81" s="33" t="s">
        <v>17</v>
      </c>
      <c r="E81" s="8"/>
      <c r="F81" s="8"/>
      <c r="G81" s="8"/>
      <c r="H81" s="8"/>
      <c r="I81" s="8"/>
    </row>
    <row r="82" spans="1:11" x14ac:dyDescent="0.25">
      <c r="A82" s="213">
        <v>32</v>
      </c>
      <c r="B82" s="214"/>
      <c r="C82" s="215"/>
      <c r="D82" s="33" t="s">
        <v>29</v>
      </c>
      <c r="E82" s="8">
        <v>7408.93</v>
      </c>
      <c r="F82" s="8">
        <v>6058</v>
      </c>
      <c r="G82" s="8">
        <v>7704</v>
      </c>
      <c r="H82" s="8">
        <v>7704</v>
      </c>
      <c r="I82" s="8">
        <v>7704</v>
      </c>
    </row>
    <row r="83" spans="1:11" ht="38.25" x14ac:dyDescent="0.25">
      <c r="A83" s="69">
        <v>37</v>
      </c>
      <c r="B83" s="70"/>
      <c r="C83" s="71"/>
      <c r="D83" s="68" t="s">
        <v>78</v>
      </c>
      <c r="E83" s="8">
        <v>1071.07</v>
      </c>
      <c r="F83" s="8">
        <v>1150</v>
      </c>
      <c r="G83" s="8">
        <v>1200</v>
      </c>
      <c r="H83" s="8">
        <v>1200</v>
      </c>
      <c r="I83" s="8">
        <v>1200</v>
      </c>
    </row>
    <row r="84" spans="1:11" ht="25.5" x14ac:dyDescent="0.25">
      <c r="A84" s="210">
        <v>4</v>
      </c>
      <c r="B84" s="211"/>
      <c r="C84" s="212"/>
      <c r="D84" s="33" t="s">
        <v>18</v>
      </c>
      <c r="E84" s="8">
        <f>+E85</f>
        <v>0</v>
      </c>
      <c r="F84" s="8">
        <f>+F85</f>
        <v>0</v>
      </c>
      <c r="G84" s="8">
        <f>+G85</f>
        <v>0</v>
      </c>
      <c r="H84" s="8">
        <f>+H85</f>
        <v>0</v>
      </c>
      <c r="I84" s="8">
        <f>+I85</f>
        <v>0</v>
      </c>
    </row>
    <row r="85" spans="1:11" ht="25.5" x14ac:dyDescent="0.25">
      <c r="A85" s="213">
        <v>42</v>
      </c>
      <c r="B85" s="214"/>
      <c r="C85" s="215"/>
      <c r="D85" s="33" t="s">
        <v>41</v>
      </c>
      <c r="E85" s="8">
        <v>0</v>
      </c>
      <c r="F85" s="8">
        <v>0</v>
      </c>
      <c r="G85" s="8"/>
      <c r="H85" s="8"/>
      <c r="I85" s="8"/>
    </row>
    <row r="86" spans="1:11" x14ac:dyDescent="0.25">
      <c r="A86" s="222" t="s">
        <v>72</v>
      </c>
      <c r="B86" s="223"/>
      <c r="C86" s="224"/>
      <c r="D86" s="65" t="s">
        <v>73</v>
      </c>
      <c r="E86" s="66">
        <f>+E87+E92</f>
        <v>1317005.01</v>
      </c>
      <c r="F86" s="66">
        <f>+F87+F92</f>
        <v>1617300</v>
      </c>
      <c r="G86" s="66">
        <f>+G87+G92</f>
        <v>1910000</v>
      </c>
      <c r="H86" s="66">
        <f>+H87+H92</f>
        <v>1910000</v>
      </c>
      <c r="I86" s="66">
        <f>+I87+I92</f>
        <v>1910000</v>
      </c>
    </row>
    <row r="87" spans="1:11" ht="25.5" x14ac:dyDescent="0.25">
      <c r="A87" s="216" t="s">
        <v>74</v>
      </c>
      <c r="B87" s="217"/>
      <c r="C87" s="218"/>
      <c r="D87" s="63" t="s">
        <v>75</v>
      </c>
      <c r="E87" s="64">
        <f t="shared" ref="E87:I88" si="9">+E88</f>
        <v>1124332.31</v>
      </c>
      <c r="F87" s="64">
        <f t="shared" si="9"/>
        <v>1405000</v>
      </c>
      <c r="G87" s="64">
        <f t="shared" si="9"/>
        <v>1665600</v>
      </c>
      <c r="H87" s="64">
        <f t="shared" si="9"/>
        <v>1665600</v>
      </c>
      <c r="I87" s="64">
        <f t="shared" si="9"/>
        <v>1665600</v>
      </c>
      <c r="J87" s="149"/>
      <c r="K87" s="149"/>
    </row>
    <row r="88" spans="1:11" x14ac:dyDescent="0.25">
      <c r="A88" s="219" t="s">
        <v>70</v>
      </c>
      <c r="B88" s="220"/>
      <c r="C88" s="221"/>
      <c r="D88" s="67" t="s">
        <v>71</v>
      </c>
      <c r="E88" s="47">
        <f t="shared" si="9"/>
        <v>1124332.31</v>
      </c>
      <c r="F88" s="47">
        <f t="shared" si="9"/>
        <v>1405000</v>
      </c>
      <c r="G88" s="47">
        <f t="shared" si="9"/>
        <v>1665600</v>
      </c>
      <c r="H88" s="47">
        <f t="shared" si="9"/>
        <v>1665600</v>
      </c>
      <c r="I88" s="47">
        <f t="shared" si="9"/>
        <v>1665600</v>
      </c>
    </row>
    <row r="89" spans="1:11" x14ac:dyDescent="0.25">
      <c r="A89" s="210">
        <v>3</v>
      </c>
      <c r="B89" s="211"/>
      <c r="C89" s="212"/>
      <c r="D89" s="33" t="s">
        <v>16</v>
      </c>
      <c r="E89" s="8">
        <f>+E90+E91</f>
        <v>1124332.31</v>
      </c>
      <c r="F89" s="8">
        <f>+F90+F91</f>
        <v>1405000</v>
      </c>
      <c r="G89" s="8">
        <f>+G90+G91</f>
        <v>1665600</v>
      </c>
      <c r="H89" s="8">
        <f>+H90+H91</f>
        <v>1665600</v>
      </c>
      <c r="I89" s="8">
        <f>+I90+I91</f>
        <v>1665600</v>
      </c>
    </row>
    <row r="90" spans="1:11" x14ac:dyDescent="0.25">
      <c r="A90" s="213">
        <v>31</v>
      </c>
      <c r="B90" s="214"/>
      <c r="C90" s="215"/>
      <c r="D90" s="33" t="s">
        <v>17</v>
      </c>
      <c r="E90" s="8">
        <v>1075345.73</v>
      </c>
      <c r="F90" s="8">
        <v>1351360</v>
      </c>
      <c r="G90" s="8">
        <v>1605000</v>
      </c>
      <c r="H90" s="8">
        <v>1605000</v>
      </c>
      <c r="I90" s="8">
        <v>1605000</v>
      </c>
    </row>
    <row r="91" spans="1:11" x14ac:dyDescent="0.25">
      <c r="A91" s="213">
        <v>32</v>
      </c>
      <c r="B91" s="214"/>
      <c r="C91" s="215"/>
      <c r="D91" s="33" t="s">
        <v>29</v>
      </c>
      <c r="E91" s="8">
        <v>48986.58</v>
      </c>
      <c r="F91" s="8">
        <v>53640</v>
      </c>
      <c r="G91" s="8">
        <v>60600</v>
      </c>
      <c r="H91" s="8">
        <v>60600</v>
      </c>
      <c r="I91" s="8">
        <v>60600</v>
      </c>
    </row>
    <row r="92" spans="1:11" ht="25.5" x14ac:dyDescent="0.25">
      <c r="A92" s="216" t="s">
        <v>76</v>
      </c>
      <c r="B92" s="217"/>
      <c r="C92" s="218"/>
      <c r="D92" s="63" t="s">
        <v>77</v>
      </c>
      <c r="E92" s="64">
        <f>+E93</f>
        <v>192672.7</v>
      </c>
      <c r="F92" s="64">
        <f>+F93</f>
        <v>212300</v>
      </c>
      <c r="G92" s="64">
        <f>+G93</f>
        <v>244400</v>
      </c>
      <c r="H92" s="64">
        <f>+H93</f>
        <v>244400</v>
      </c>
      <c r="I92" s="64">
        <f>+I93</f>
        <v>244400</v>
      </c>
      <c r="J92" s="149"/>
      <c r="K92" s="149"/>
    </row>
    <row r="93" spans="1:11" x14ac:dyDescent="0.25">
      <c r="A93" s="219" t="s">
        <v>70</v>
      </c>
      <c r="B93" s="220"/>
      <c r="C93" s="221"/>
      <c r="D93" s="67" t="s">
        <v>71</v>
      </c>
      <c r="E93" s="47">
        <f>+E94+E98</f>
        <v>192672.7</v>
      </c>
      <c r="F93" s="47">
        <f>+F94+F98</f>
        <v>212300</v>
      </c>
      <c r="G93" s="47">
        <f>+G94+G98</f>
        <v>244400</v>
      </c>
      <c r="H93" s="47">
        <f>+H94+H98</f>
        <v>244400</v>
      </c>
      <c r="I93" s="47">
        <f>+I94+I98</f>
        <v>244400</v>
      </c>
    </row>
    <row r="94" spans="1:11" x14ac:dyDescent="0.25">
      <c r="A94" s="210">
        <v>3</v>
      </c>
      <c r="B94" s="211"/>
      <c r="C94" s="212"/>
      <c r="D94" s="33" t="s">
        <v>16</v>
      </c>
      <c r="E94" s="8">
        <f>+E95+E96+E97</f>
        <v>191180.02000000002</v>
      </c>
      <c r="F94" s="8">
        <f>+F95+F96+F97</f>
        <v>212050</v>
      </c>
      <c r="G94" s="8">
        <f>+G95+G96+G97</f>
        <v>243700</v>
      </c>
      <c r="H94" s="8">
        <f>+H95+H96+H97</f>
        <v>243700</v>
      </c>
      <c r="I94" s="8">
        <f>+I95+I96+I97</f>
        <v>243700</v>
      </c>
    </row>
    <row r="95" spans="1:11" x14ac:dyDescent="0.25">
      <c r="A95" s="213">
        <v>31</v>
      </c>
      <c r="B95" s="214"/>
      <c r="C95" s="215"/>
      <c r="D95" s="33" t="s">
        <v>17</v>
      </c>
      <c r="E95" s="8"/>
      <c r="F95" s="8"/>
      <c r="G95" s="8"/>
      <c r="H95" s="8"/>
      <c r="I95" s="8"/>
    </row>
    <row r="96" spans="1:11" x14ac:dyDescent="0.25">
      <c r="A96" s="213">
        <v>32</v>
      </c>
      <c r="B96" s="214"/>
      <c r="C96" s="215"/>
      <c r="D96" s="33" t="s">
        <v>29</v>
      </c>
      <c r="E96" s="8">
        <v>84411.08</v>
      </c>
      <c r="F96" s="8">
        <v>87250</v>
      </c>
      <c r="G96" s="8">
        <v>92200</v>
      </c>
      <c r="H96" s="8">
        <v>92200</v>
      </c>
      <c r="I96" s="8">
        <v>92200</v>
      </c>
    </row>
    <row r="97" spans="1:14" ht="38.25" x14ac:dyDescent="0.25">
      <c r="A97" s="34">
        <v>37</v>
      </c>
      <c r="B97" s="35"/>
      <c r="C97" s="36"/>
      <c r="D97" s="33" t="s">
        <v>78</v>
      </c>
      <c r="E97" s="8">
        <v>106768.94</v>
      </c>
      <c r="F97" s="8">
        <v>124800</v>
      </c>
      <c r="G97" s="8">
        <v>151500</v>
      </c>
      <c r="H97" s="8">
        <v>151500</v>
      </c>
      <c r="I97" s="8">
        <v>151500</v>
      </c>
    </row>
    <row r="98" spans="1:14" ht="25.5" x14ac:dyDescent="0.25">
      <c r="A98" s="210">
        <v>4</v>
      </c>
      <c r="B98" s="211"/>
      <c r="C98" s="212"/>
      <c r="D98" s="33" t="s">
        <v>18</v>
      </c>
      <c r="E98" s="8">
        <f>+E99</f>
        <v>1492.68</v>
      </c>
      <c r="F98" s="8">
        <f>+F99</f>
        <v>250</v>
      </c>
      <c r="G98" s="8">
        <f>+G99</f>
        <v>700</v>
      </c>
      <c r="H98" s="8">
        <f>+H99</f>
        <v>700</v>
      </c>
      <c r="I98" s="8">
        <f>+I99</f>
        <v>700</v>
      </c>
    </row>
    <row r="99" spans="1:14" ht="25.5" x14ac:dyDescent="0.25">
      <c r="A99" s="213">
        <v>42</v>
      </c>
      <c r="B99" s="214"/>
      <c r="C99" s="215"/>
      <c r="D99" s="33" t="s">
        <v>41</v>
      </c>
      <c r="E99" s="8">
        <v>1492.68</v>
      </c>
      <c r="F99" s="8">
        <v>250</v>
      </c>
      <c r="G99" s="8">
        <v>700</v>
      </c>
      <c r="H99" s="8">
        <v>700</v>
      </c>
      <c r="I99" s="8">
        <v>700</v>
      </c>
      <c r="N99" s="149"/>
    </row>
    <row r="100" spans="1:14" x14ac:dyDescent="0.25">
      <c r="A100" s="252" t="s">
        <v>124</v>
      </c>
      <c r="B100" s="253"/>
      <c r="C100" s="254"/>
      <c r="D100" s="122" t="s">
        <v>125</v>
      </c>
      <c r="E100" s="125">
        <f>+E101</f>
        <v>32212.1</v>
      </c>
      <c r="F100" s="125">
        <f t="shared" ref="F100:I102" si="10">+F101</f>
        <v>25625</v>
      </c>
      <c r="G100" s="125">
        <f>+G101+G106</f>
        <v>52500</v>
      </c>
      <c r="H100" s="125">
        <f>+H101+H106</f>
        <v>52500</v>
      </c>
      <c r="I100" s="125">
        <f>+I101+I106</f>
        <v>42500</v>
      </c>
      <c r="K100" s="149"/>
      <c r="N100" s="149"/>
    </row>
    <row r="101" spans="1:14" ht="26.25" x14ac:dyDescent="0.25">
      <c r="A101" s="255" t="s">
        <v>126</v>
      </c>
      <c r="B101" s="256"/>
      <c r="C101" s="257"/>
      <c r="D101" s="123" t="s">
        <v>127</v>
      </c>
      <c r="E101" s="126">
        <f>+E102</f>
        <v>32212.1</v>
      </c>
      <c r="F101" s="126">
        <f>+F102+F106</f>
        <v>25625</v>
      </c>
      <c r="G101" s="126">
        <f t="shared" si="10"/>
        <v>32500</v>
      </c>
      <c r="H101" s="126">
        <f t="shared" si="10"/>
        <v>32500</v>
      </c>
      <c r="I101" s="126">
        <f t="shared" si="10"/>
        <v>22500</v>
      </c>
    </row>
    <row r="102" spans="1:14" x14ac:dyDescent="0.25">
      <c r="A102" s="258" t="s">
        <v>51</v>
      </c>
      <c r="B102" s="259"/>
      <c r="C102" s="260"/>
      <c r="D102" s="124" t="s">
        <v>13</v>
      </c>
      <c r="E102" s="127">
        <f>+E103</f>
        <v>32212.1</v>
      </c>
      <c r="F102" s="127">
        <f t="shared" si="10"/>
        <v>14125</v>
      </c>
      <c r="G102" s="127">
        <f t="shared" si="10"/>
        <v>32500</v>
      </c>
      <c r="H102" s="127">
        <f t="shared" si="10"/>
        <v>32500</v>
      </c>
      <c r="I102" s="127">
        <f t="shared" si="10"/>
        <v>22500</v>
      </c>
    </row>
    <row r="103" spans="1:14" x14ac:dyDescent="0.25">
      <c r="A103" s="210">
        <v>3</v>
      </c>
      <c r="B103" s="211"/>
      <c r="C103" s="212"/>
      <c r="D103" s="121" t="s">
        <v>16</v>
      </c>
      <c r="E103" s="128">
        <f>+E104+E105</f>
        <v>32212.1</v>
      </c>
      <c r="F103" s="128">
        <f t="shared" ref="F103:G103" si="11">+F104+F105</f>
        <v>14125</v>
      </c>
      <c r="G103" s="128">
        <f t="shared" si="11"/>
        <v>32500</v>
      </c>
      <c r="H103" s="128">
        <f t="shared" ref="H103:I103" si="12">+H104+H105</f>
        <v>32500</v>
      </c>
      <c r="I103" s="128">
        <f t="shared" si="12"/>
        <v>22500</v>
      </c>
    </row>
    <row r="104" spans="1:14" x14ac:dyDescent="0.25">
      <c r="A104" s="213">
        <v>31</v>
      </c>
      <c r="B104" s="214"/>
      <c r="C104" s="215"/>
      <c r="D104" s="121" t="s">
        <v>17</v>
      </c>
      <c r="E104" s="128">
        <v>30261.93</v>
      </c>
      <c r="F104" s="128">
        <v>14125</v>
      </c>
      <c r="G104" s="128">
        <v>31300</v>
      </c>
      <c r="H104" s="128">
        <v>31300</v>
      </c>
      <c r="I104" s="128">
        <v>21300</v>
      </c>
    </row>
    <row r="105" spans="1:14" x14ac:dyDescent="0.25">
      <c r="A105" s="213">
        <v>32</v>
      </c>
      <c r="B105" s="214"/>
      <c r="C105" s="215"/>
      <c r="D105" s="121" t="s">
        <v>29</v>
      </c>
      <c r="E105" s="128">
        <v>1950.17</v>
      </c>
      <c r="F105" s="128">
        <v>0</v>
      </c>
      <c r="G105" s="128">
        <v>1200</v>
      </c>
      <c r="H105" s="128">
        <v>1200</v>
      </c>
      <c r="I105" s="128">
        <v>1200</v>
      </c>
    </row>
    <row r="106" spans="1:14" x14ac:dyDescent="0.25">
      <c r="A106" s="207" t="s">
        <v>70</v>
      </c>
      <c r="B106" s="208"/>
      <c r="C106" s="209"/>
      <c r="D106" s="143" t="s">
        <v>71</v>
      </c>
      <c r="E106" s="127">
        <f>+E107</f>
        <v>0</v>
      </c>
      <c r="F106" s="127">
        <f t="shared" ref="F106:I106" si="13">+F107</f>
        <v>11500</v>
      </c>
      <c r="G106" s="127">
        <f t="shared" si="13"/>
        <v>20000</v>
      </c>
      <c r="H106" s="127">
        <f t="shared" si="13"/>
        <v>20000</v>
      </c>
      <c r="I106" s="127">
        <f t="shared" si="13"/>
        <v>20000</v>
      </c>
    </row>
    <row r="107" spans="1:14" x14ac:dyDescent="0.25">
      <c r="A107" s="201">
        <v>3</v>
      </c>
      <c r="B107" s="202"/>
      <c r="C107" s="203"/>
      <c r="D107" s="144" t="s">
        <v>16</v>
      </c>
      <c r="E107" s="128"/>
      <c r="F107" s="128">
        <f t="shared" ref="F107:G107" si="14">+F108+F109</f>
        <v>11500</v>
      </c>
      <c r="G107" s="128">
        <f t="shared" si="14"/>
        <v>20000</v>
      </c>
      <c r="H107" s="128">
        <f t="shared" ref="H107:I107" si="15">+H108+H109</f>
        <v>20000</v>
      </c>
      <c r="I107" s="128">
        <f t="shared" si="15"/>
        <v>20000</v>
      </c>
    </row>
    <row r="108" spans="1:14" x14ac:dyDescent="0.25">
      <c r="A108" s="204">
        <v>31</v>
      </c>
      <c r="B108" s="205"/>
      <c r="C108" s="206"/>
      <c r="D108" s="144" t="s">
        <v>17</v>
      </c>
      <c r="E108" s="128"/>
      <c r="F108" s="128">
        <v>9640</v>
      </c>
      <c r="G108" s="128">
        <v>19500</v>
      </c>
      <c r="H108" s="128">
        <v>19500</v>
      </c>
      <c r="I108" s="128">
        <v>19500</v>
      </c>
    </row>
    <row r="109" spans="1:14" x14ac:dyDescent="0.25">
      <c r="A109" s="204">
        <v>32</v>
      </c>
      <c r="B109" s="205"/>
      <c r="C109" s="206"/>
      <c r="D109" s="144" t="s">
        <v>29</v>
      </c>
      <c r="E109" s="128"/>
      <c r="F109" s="128">
        <v>1860</v>
      </c>
      <c r="G109" s="128">
        <v>500</v>
      </c>
      <c r="H109" s="128">
        <v>500</v>
      </c>
      <c r="I109" s="128">
        <v>500</v>
      </c>
    </row>
  </sheetData>
  <mergeCells count="86">
    <mergeCell ref="A101:C101"/>
    <mergeCell ref="A102:C102"/>
    <mergeCell ref="A103:C103"/>
    <mergeCell ref="A104:C104"/>
    <mergeCell ref="A38:C38"/>
    <mergeCell ref="A70:C70"/>
    <mergeCell ref="A71:C71"/>
    <mergeCell ref="A72:C72"/>
    <mergeCell ref="A73:C73"/>
    <mergeCell ref="A41:C41"/>
    <mergeCell ref="A42:C42"/>
    <mergeCell ref="A43:C43"/>
    <mergeCell ref="A44:C44"/>
    <mergeCell ref="A58:C58"/>
    <mergeCell ref="A59:C59"/>
    <mergeCell ref="A60:C60"/>
    <mergeCell ref="A33:C33"/>
    <mergeCell ref="A34:C34"/>
    <mergeCell ref="A35:C35"/>
    <mergeCell ref="A36:C36"/>
    <mergeCell ref="A37:C37"/>
    <mergeCell ref="A7:C7"/>
    <mergeCell ref="A8:C8"/>
    <mergeCell ref="A28:C28"/>
    <mergeCell ref="A31:C31"/>
    <mergeCell ref="A32:C32"/>
    <mergeCell ref="A61:C61"/>
    <mergeCell ref="A1:I1"/>
    <mergeCell ref="A3:I3"/>
    <mergeCell ref="A5:C5"/>
    <mergeCell ref="A26:C26"/>
    <mergeCell ref="A27:C27"/>
    <mergeCell ref="A17:C17"/>
    <mergeCell ref="A18:C18"/>
    <mergeCell ref="A19:C19"/>
    <mergeCell ref="A20:C20"/>
    <mergeCell ref="A21:C21"/>
    <mergeCell ref="A9:C9"/>
    <mergeCell ref="A10:C10"/>
    <mergeCell ref="A12:C12"/>
    <mergeCell ref="A11:C11"/>
    <mergeCell ref="A16:C16"/>
    <mergeCell ref="A77:C77"/>
    <mergeCell ref="A78:C78"/>
    <mergeCell ref="A80:C80"/>
    <mergeCell ref="A81:C81"/>
    <mergeCell ref="A82:C82"/>
    <mergeCell ref="A79:C79"/>
    <mergeCell ref="A84:C84"/>
    <mergeCell ref="A85:C85"/>
    <mergeCell ref="A86:C86"/>
    <mergeCell ref="A87:C87"/>
    <mergeCell ref="A88:C88"/>
    <mergeCell ref="A106:C106"/>
    <mergeCell ref="A107:C107"/>
    <mergeCell ref="A108:C108"/>
    <mergeCell ref="A109:C109"/>
    <mergeCell ref="A89:C89"/>
    <mergeCell ref="A90:C90"/>
    <mergeCell ref="A91:C91"/>
    <mergeCell ref="A98:C98"/>
    <mergeCell ref="A99:C99"/>
    <mergeCell ref="A92:C92"/>
    <mergeCell ref="A93:C93"/>
    <mergeCell ref="A94:C94"/>
    <mergeCell ref="A95:C95"/>
    <mergeCell ref="A96:C96"/>
    <mergeCell ref="A105:C105"/>
    <mergeCell ref="A100:C100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68:C68"/>
    <mergeCell ref="A69:C69"/>
    <mergeCell ref="A63:C63"/>
    <mergeCell ref="A64:C64"/>
    <mergeCell ref="A65:C65"/>
    <mergeCell ref="A66:C66"/>
    <mergeCell ref="A67:C6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5</vt:i4>
      </vt:variant>
    </vt:vector>
  </HeadingPairs>
  <TitlesOfParts>
    <vt:vector size="11" baseType="lpstr">
      <vt:lpstr>SAŽETAK</vt:lpstr>
      <vt:lpstr> Račun prihoda i rashoda</vt:lpstr>
      <vt:lpstr>Rashodi i prihodi po izvorima</vt:lpstr>
      <vt:lpstr>Rashodi prema funkcijskoj kl</vt:lpstr>
      <vt:lpstr>Račun financiranja</vt:lpstr>
      <vt:lpstr>POSEBNI DIO</vt:lpstr>
      <vt:lpstr>' Račun prihoda i rashoda'!Podrucje_ispisa</vt:lpstr>
      <vt:lpstr>'POSEBNI DIO'!Podrucje_ispisa</vt:lpstr>
      <vt:lpstr>'Rashodi i prihodi po izvorima'!Podrucje_ispisa</vt:lpstr>
      <vt:lpstr>'Rashodi prema funkcijskoj kl'!Podrucje_ispisa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Windows korisnik</cp:lastModifiedBy>
  <cp:lastPrinted>2024-11-14T07:11:52Z</cp:lastPrinted>
  <dcterms:created xsi:type="dcterms:W3CDTF">2022-08-12T12:51:27Z</dcterms:created>
  <dcterms:modified xsi:type="dcterms:W3CDTF">2024-11-14T07:43:49Z</dcterms:modified>
</cp:coreProperties>
</file>