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stefica_dlesk_skole_hr/Documents/OBRASCI I IZVJEŠTAJI/OBRASCI I IZVJEŠTAJI 2024/PLAN 2024/FINANCIJSKI PLAN 2024/Izvršenje financijskog plana 2024/"/>
    </mc:Choice>
  </mc:AlternateContent>
  <xr:revisionPtr revIDLastSave="19" documentId="11_1466A7F952A71E367F28FD36251ADD5B1F56544D" xr6:coauthVersionLast="47" xr6:coauthVersionMax="47" xr10:uidLastSave="{0B04A9B2-31F7-431F-854A-A4B7ADBDB214}"/>
  <bookViews>
    <workbookView xWindow="-120" yWindow="-120" windowWidth="29040" windowHeight="15840" tabRatio="70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rashoda'!$B$1:$L$118</definedName>
    <definedName name="_xlnm.Print_Area" localSheetId="6">'POSEBNI DIO'!$A$1:$H$347</definedName>
    <definedName name="_xlnm.Print_Area" localSheetId="3">'Rashodi prema funkcijskoj k '!$B$2:$H$18</definedName>
    <definedName name="_xlnm.Print_Area" localSheetId="2">'Rashodi prema izvorima finan'!$B$1:$H$35</definedName>
    <definedName name="_xlnm.Print_Area" localSheetId="0">SAŽETAK!$B$1:$L$42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5" l="1"/>
  <c r="F23" i="5"/>
  <c r="F16" i="5"/>
  <c r="F8" i="5"/>
  <c r="E332" i="7" l="1"/>
  <c r="E58" i="7"/>
  <c r="E334" i="7"/>
  <c r="E333" i="7" s="1"/>
  <c r="G345" i="7"/>
  <c r="G342" i="7"/>
  <c r="G340" i="7"/>
  <c r="G336" i="7"/>
  <c r="G88" i="7"/>
  <c r="F32" i="5"/>
  <c r="F33" i="5"/>
  <c r="G335" i="7" l="1"/>
  <c r="G344" i="7"/>
  <c r="H344" i="7" s="1"/>
  <c r="G70" i="7"/>
  <c r="G87" i="7"/>
  <c r="G131" i="7"/>
  <c r="G124" i="7"/>
  <c r="G141" i="7"/>
  <c r="G133" i="7"/>
  <c r="G132" i="7"/>
  <c r="G167" i="7"/>
  <c r="H335" i="7" l="1"/>
  <c r="G334" i="7"/>
  <c r="G290" i="7"/>
  <c r="G305" i="7"/>
  <c r="G304" i="7" s="1"/>
  <c r="E304" i="7"/>
  <c r="G298" i="7"/>
  <c r="G30" i="7"/>
  <c r="G319" i="7"/>
  <c r="G268" i="7"/>
  <c r="G263" i="7"/>
  <c r="G251" i="7"/>
  <c r="G249" i="7"/>
  <c r="G247" i="7"/>
  <c r="E309" i="7"/>
  <c r="E308" i="7" s="1"/>
  <c r="H331" i="7"/>
  <c r="G327" i="7"/>
  <c r="H327" i="7" s="1"/>
  <c r="G324" i="7"/>
  <c r="H324" i="7" s="1"/>
  <c r="G316" i="7"/>
  <c r="H316" i="7" s="1"/>
  <c r="G314" i="7"/>
  <c r="H314" i="7" s="1"/>
  <c r="G311" i="7"/>
  <c r="E208" i="7"/>
  <c r="G171" i="7"/>
  <c r="G170" i="7" s="1"/>
  <c r="H170" i="7" s="1"/>
  <c r="G168" i="7"/>
  <c r="G166" i="7"/>
  <c r="G164" i="7"/>
  <c r="E162" i="7"/>
  <c r="E161" i="7" s="1"/>
  <c r="E160" i="7" s="1"/>
  <c r="E149" i="7"/>
  <c r="E136" i="7"/>
  <c r="E48" i="7"/>
  <c r="E47" i="7" s="1"/>
  <c r="E91" i="7"/>
  <c r="E39" i="7"/>
  <c r="F30" i="5"/>
  <c r="G32" i="5"/>
  <c r="H32" i="5"/>
  <c r="G33" i="5"/>
  <c r="H33" i="5"/>
  <c r="G31" i="5"/>
  <c r="F27" i="5"/>
  <c r="F12" i="5"/>
  <c r="L10" i="1"/>
  <c r="K10" i="1"/>
  <c r="C23" i="5"/>
  <c r="C31" i="5"/>
  <c r="C30" i="5"/>
  <c r="C27" i="5"/>
  <c r="C35" i="5"/>
  <c r="C34" i="5"/>
  <c r="C12" i="5"/>
  <c r="C16" i="5"/>
  <c r="C15" i="5" s="1"/>
  <c r="G333" i="7" l="1"/>
  <c r="H334" i="7"/>
  <c r="H304" i="7"/>
  <c r="G163" i="7"/>
  <c r="G162" i="7" s="1"/>
  <c r="G161" i="7" s="1"/>
  <c r="G318" i="7"/>
  <c r="H318" i="7" s="1"/>
  <c r="G310" i="7"/>
  <c r="H310" i="7"/>
  <c r="H311" i="7"/>
  <c r="H319" i="7"/>
  <c r="H162" i="7"/>
  <c r="G332" i="7" l="1"/>
  <c r="H332" i="7" s="1"/>
  <c r="H333" i="7"/>
  <c r="G309" i="7"/>
  <c r="H309" i="7" s="1"/>
  <c r="H163" i="7"/>
  <c r="H161" i="7"/>
  <c r="G160" i="7"/>
  <c r="H160" i="7" s="1"/>
  <c r="G308" i="7" l="1"/>
  <c r="H308" i="7"/>
  <c r="G105" i="3" l="1"/>
  <c r="G113" i="3"/>
  <c r="G108" i="3"/>
  <c r="G107" i="3" s="1"/>
  <c r="G83" i="3"/>
  <c r="G34" i="3"/>
  <c r="L14" i="1" l="1"/>
  <c r="G43" i="7" l="1"/>
  <c r="G42" i="7" s="1"/>
  <c r="G64" i="7"/>
  <c r="G145" i="7"/>
  <c r="G144" i="7" s="1"/>
  <c r="G139" i="7"/>
  <c r="G111" i="7"/>
  <c r="G102" i="7"/>
  <c r="G100" i="7"/>
  <c r="G95" i="7"/>
  <c r="G93" i="7"/>
  <c r="G128" i="7"/>
  <c r="G122" i="7"/>
  <c r="G125" i="7"/>
  <c r="G198" i="7"/>
  <c r="G209" i="7"/>
  <c r="G208" i="7" s="1"/>
  <c r="H208" i="7" s="1"/>
  <c r="G205" i="7"/>
  <c r="G203" i="7"/>
  <c r="G191" i="7"/>
  <c r="G190" i="7" s="1"/>
  <c r="G158" i="7"/>
  <c r="G157" i="7" s="1"/>
  <c r="G155" i="7"/>
  <c r="G151" i="7"/>
  <c r="G221" i="7"/>
  <c r="G259" i="7"/>
  <c r="G258" i="7" s="1"/>
  <c r="G275" i="7"/>
  <c r="G39" i="7" l="1"/>
  <c r="G99" i="7"/>
  <c r="H99" i="7" s="1"/>
  <c r="G121" i="7"/>
  <c r="F22" i="5" l="1"/>
  <c r="F15" i="5"/>
  <c r="G18" i="5"/>
  <c r="H18" i="5"/>
  <c r="G17" i="5"/>
  <c r="H17" i="5"/>
  <c r="C22" i="5"/>
  <c r="J113" i="3" l="1"/>
  <c r="J108" i="3"/>
  <c r="J99" i="3"/>
  <c r="J98" i="3" s="1"/>
  <c r="J83" i="3"/>
  <c r="J22" i="3"/>
  <c r="E34" i="5"/>
  <c r="D34" i="5"/>
  <c r="D30" i="5"/>
  <c r="D28" i="5"/>
  <c r="D26" i="5"/>
  <c r="D24" i="5"/>
  <c r="D22" i="5"/>
  <c r="D19" i="5"/>
  <c r="D15" i="5"/>
  <c r="D13" i="5"/>
  <c r="D11" i="5"/>
  <c r="D9" i="5"/>
  <c r="D7" i="5"/>
  <c r="H303" i="7"/>
  <c r="H298" i="7"/>
  <c r="G295" i="7"/>
  <c r="H295" i="7" s="1"/>
  <c r="G287" i="7"/>
  <c r="H287" i="7" s="1"/>
  <c r="G285" i="7"/>
  <c r="H285" i="7" s="1"/>
  <c r="G282" i="7"/>
  <c r="E280" i="7"/>
  <c r="E279" i="7" s="1"/>
  <c r="E278" i="7" s="1"/>
  <c r="E277" i="7" s="1"/>
  <c r="E189" i="7"/>
  <c r="E13" i="7"/>
  <c r="E12" i="7" s="1"/>
  <c r="H18" i="8"/>
  <c r="G18" i="8"/>
  <c r="F17" i="8"/>
  <c r="E17" i="8"/>
  <c r="D17" i="8"/>
  <c r="C17" i="8"/>
  <c r="H16" i="8"/>
  <c r="G16" i="8"/>
  <c r="H15" i="8"/>
  <c r="G15" i="8"/>
  <c r="F14" i="8"/>
  <c r="E14" i="8"/>
  <c r="E6" i="8" s="1"/>
  <c r="D14" i="8"/>
  <c r="D6" i="8" s="1"/>
  <c r="C14" i="8"/>
  <c r="H13" i="8"/>
  <c r="G13" i="8"/>
  <c r="H12" i="8"/>
  <c r="G12" i="8"/>
  <c r="H11" i="8"/>
  <c r="G11" i="8"/>
  <c r="H10" i="8"/>
  <c r="G10" i="8"/>
  <c r="H9" i="8"/>
  <c r="G9" i="8"/>
  <c r="H8" i="8"/>
  <c r="G8" i="8"/>
  <c r="H7" i="8"/>
  <c r="G7" i="8"/>
  <c r="C28" i="5"/>
  <c r="C26" i="5"/>
  <c r="C24" i="5"/>
  <c r="C21" i="5" s="1"/>
  <c r="C19" i="5"/>
  <c r="C6" i="5" s="1"/>
  <c r="C13" i="5"/>
  <c r="C11" i="5"/>
  <c r="C9" i="5"/>
  <c r="C7" i="5"/>
  <c r="G103" i="3"/>
  <c r="G102" i="3" s="1"/>
  <c r="G101" i="3" s="1"/>
  <c r="G96" i="3"/>
  <c r="G95" i="3" s="1"/>
  <c r="G92" i="3"/>
  <c r="G91" i="3" s="1"/>
  <c r="G85" i="3"/>
  <c r="G73" i="3"/>
  <c r="G67" i="3"/>
  <c r="G62" i="3"/>
  <c r="G58" i="3"/>
  <c r="G56" i="3"/>
  <c r="G52" i="3"/>
  <c r="G43" i="3"/>
  <c r="G42" i="3" s="1"/>
  <c r="G41" i="3" s="1"/>
  <c r="G38" i="3"/>
  <c r="G37" i="3" s="1"/>
  <c r="G31" i="3"/>
  <c r="G28" i="3"/>
  <c r="G27" i="3" s="1"/>
  <c r="G25" i="3"/>
  <c r="G24" i="3" s="1"/>
  <c r="G20" i="3"/>
  <c r="G17" i="3"/>
  <c r="G15" i="3"/>
  <c r="G13" i="3"/>
  <c r="G15" i="1"/>
  <c r="G12" i="1"/>
  <c r="E188" i="7" l="1"/>
  <c r="E187" i="7" s="1"/>
  <c r="F6" i="8"/>
  <c r="J107" i="3"/>
  <c r="G61" i="3"/>
  <c r="G51" i="3"/>
  <c r="G30" i="3"/>
  <c r="D6" i="5"/>
  <c r="D21" i="5"/>
  <c r="G27" i="1"/>
  <c r="G12" i="3"/>
  <c r="G11" i="3" s="1"/>
  <c r="H17" i="8"/>
  <c r="G289" i="7"/>
  <c r="H289" i="7" s="1"/>
  <c r="C6" i="8"/>
  <c r="G6" i="8" s="1"/>
  <c r="H282" i="7"/>
  <c r="G281" i="7"/>
  <c r="H290" i="7"/>
  <c r="H14" i="8"/>
  <c r="H6" i="8"/>
  <c r="G17" i="8"/>
  <c r="G14" i="8"/>
  <c r="G16" i="1"/>
  <c r="G86" i="7"/>
  <c r="G85" i="7" s="1"/>
  <c r="G59" i="7"/>
  <c r="G83" i="7"/>
  <c r="G82" i="7" s="1"/>
  <c r="G77" i="7"/>
  <c r="G69" i="7"/>
  <c r="G37" i="7"/>
  <c r="G36" i="7" s="1"/>
  <c r="G24" i="7"/>
  <c r="G19" i="7"/>
  <c r="G16" i="7"/>
  <c r="G54" i="7"/>
  <c r="G56" i="7"/>
  <c r="G50" i="7"/>
  <c r="G272" i="7"/>
  <c r="G271" i="7" s="1"/>
  <c r="G256" i="7" s="1"/>
  <c r="G245" i="7"/>
  <c r="G244" i="7" s="1"/>
  <c r="G242" i="7"/>
  <c r="G240" i="7"/>
  <c r="G236" i="7"/>
  <c r="G227" i="7"/>
  <c r="G226" i="7" s="1"/>
  <c r="G224" i="7"/>
  <c r="G217" i="7"/>
  <c r="G201" i="7"/>
  <c r="G194" i="7"/>
  <c r="G178" i="7"/>
  <c r="G177" i="7" s="1"/>
  <c r="G153" i="7"/>
  <c r="G150" i="7" s="1"/>
  <c r="G149" i="7" s="1"/>
  <c r="G97" i="7"/>
  <c r="G92" i="7" s="1"/>
  <c r="G105" i="7"/>
  <c r="G104" i="7" s="1"/>
  <c r="G138" i="7"/>
  <c r="G113" i="7"/>
  <c r="G110" i="7" s="1"/>
  <c r="G50" i="3" l="1"/>
  <c r="G49" i="3"/>
  <c r="G91" i="7"/>
  <c r="G193" i="7"/>
  <c r="G189" i="7" s="1"/>
  <c r="G188" i="7" s="1"/>
  <c r="G216" i="7"/>
  <c r="G214" i="7" s="1"/>
  <c r="H281" i="7"/>
  <c r="G280" i="7"/>
  <c r="G279" i="7" s="1"/>
  <c r="G278" i="7" s="1"/>
  <c r="G277" i="7" s="1"/>
  <c r="G15" i="7"/>
  <c r="G13" i="7" s="1"/>
  <c r="G58" i="7"/>
  <c r="G49" i="7"/>
  <c r="G235" i="7"/>
  <c r="G234" i="7" s="1"/>
  <c r="G12" i="7" l="1"/>
  <c r="G233" i="7"/>
  <c r="H280" i="7"/>
  <c r="H275" i="7"/>
  <c r="G274" i="7"/>
  <c r="G255" i="7" s="1"/>
  <c r="E274" i="7"/>
  <c r="H271" i="7"/>
  <c r="H258" i="7"/>
  <c r="H257" i="7"/>
  <c r="E256" i="7"/>
  <c r="H244" i="7"/>
  <c r="H235" i="7"/>
  <c r="E234" i="7"/>
  <c r="E233" i="7" s="1"/>
  <c r="E232" i="7" s="1"/>
  <c r="H230" i="7"/>
  <c r="G229" i="7"/>
  <c r="E229" i="7"/>
  <c r="H226" i="7"/>
  <c r="H216" i="7"/>
  <c r="H215" i="7"/>
  <c r="E214" i="7"/>
  <c r="E213" i="7" s="1"/>
  <c r="E212" i="7" s="1"/>
  <c r="E211" i="7" s="1"/>
  <c r="H193" i="7"/>
  <c r="H190" i="7"/>
  <c r="G187" i="7"/>
  <c r="H177" i="7"/>
  <c r="H176" i="7"/>
  <c r="G175" i="7"/>
  <c r="E175" i="7"/>
  <c r="E174" i="7" s="1"/>
  <c r="E173" i="7" s="1"/>
  <c r="H157" i="7"/>
  <c r="H150" i="7"/>
  <c r="E148" i="7"/>
  <c r="E147" i="7" s="1"/>
  <c r="H138" i="7"/>
  <c r="G137" i="7"/>
  <c r="E135" i="7"/>
  <c r="H121" i="7"/>
  <c r="G120" i="7"/>
  <c r="G119" i="7" s="1"/>
  <c r="E119" i="7"/>
  <c r="E118" i="7" s="1"/>
  <c r="H110" i="7"/>
  <c r="G109" i="7"/>
  <c r="G108" i="7" s="1"/>
  <c r="G107" i="7" s="1"/>
  <c r="E108" i="7"/>
  <c r="E107" i="7" s="1"/>
  <c r="H104" i="7"/>
  <c r="H92" i="7"/>
  <c r="E90" i="7"/>
  <c r="G48" i="7"/>
  <c r="G47" i="7" s="1"/>
  <c r="H58" i="7"/>
  <c r="H36" i="7"/>
  <c r="H15" i="7"/>
  <c r="H14" i="7"/>
  <c r="E11" i="7"/>
  <c r="E10" i="7" s="1"/>
  <c r="H8" i="5"/>
  <c r="H10" i="5"/>
  <c r="H12" i="5"/>
  <c r="H14" i="5"/>
  <c r="H16" i="5"/>
  <c r="H20" i="5"/>
  <c r="H22" i="5"/>
  <c r="H23" i="5"/>
  <c r="H25" i="5"/>
  <c r="H27" i="5"/>
  <c r="H29" i="5"/>
  <c r="H31" i="5"/>
  <c r="H35" i="5"/>
  <c r="G8" i="5"/>
  <c r="G10" i="5"/>
  <c r="G12" i="5"/>
  <c r="G14" i="5"/>
  <c r="G16" i="5"/>
  <c r="G20" i="5"/>
  <c r="G22" i="5"/>
  <c r="G23" i="5"/>
  <c r="G25" i="5"/>
  <c r="G27" i="5"/>
  <c r="G29" i="5"/>
  <c r="G35" i="5"/>
  <c r="F19" i="5"/>
  <c r="G19" i="5" s="1"/>
  <c r="G15" i="5"/>
  <c r="F13" i="5"/>
  <c r="G13" i="5" s="1"/>
  <c r="F11" i="5"/>
  <c r="H11" i="5" s="1"/>
  <c r="F9" i="5"/>
  <c r="H9" i="5" s="1"/>
  <c r="F7" i="5"/>
  <c r="I103" i="3"/>
  <c r="I102" i="3" s="1"/>
  <c r="I101" i="3" s="1"/>
  <c r="H103" i="3"/>
  <c r="H102" i="3"/>
  <c r="H101" i="3" s="1"/>
  <c r="J103" i="3"/>
  <c r="J102" i="3" s="1"/>
  <c r="J101" i="3" s="1"/>
  <c r="L53" i="3"/>
  <c r="L54" i="3"/>
  <c r="L55" i="3"/>
  <c r="L57" i="3"/>
  <c r="L59" i="3"/>
  <c r="L60" i="3"/>
  <c r="L63" i="3"/>
  <c r="L64" i="3"/>
  <c r="L65" i="3"/>
  <c r="L66" i="3"/>
  <c r="L68" i="3"/>
  <c r="L69" i="3"/>
  <c r="L70" i="3"/>
  <c r="L71" i="3"/>
  <c r="L72" i="3"/>
  <c r="L74" i="3"/>
  <c r="L75" i="3"/>
  <c r="L76" i="3"/>
  <c r="L77" i="3"/>
  <c r="L78" i="3"/>
  <c r="L79" i="3"/>
  <c r="L81" i="3"/>
  <c r="L82" i="3"/>
  <c r="L86" i="3"/>
  <c r="L87" i="3"/>
  <c r="L88" i="3"/>
  <c r="L89" i="3"/>
  <c r="L90" i="3"/>
  <c r="L93" i="3"/>
  <c r="L94" i="3"/>
  <c r="L97" i="3"/>
  <c r="L104" i="3"/>
  <c r="L105" i="3"/>
  <c r="L106" i="3"/>
  <c r="L107" i="3"/>
  <c r="L108" i="3"/>
  <c r="L109" i="3"/>
  <c r="L110" i="3"/>
  <c r="L112" i="3"/>
  <c r="L113" i="3"/>
  <c r="L114" i="3"/>
  <c r="L115" i="3"/>
  <c r="L116" i="3"/>
  <c r="L117" i="3"/>
  <c r="L118" i="3"/>
  <c r="L14" i="3"/>
  <c r="L16" i="3"/>
  <c r="L18" i="3"/>
  <c r="L19" i="3"/>
  <c r="L21" i="3"/>
  <c r="L26" i="3"/>
  <c r="L29" i="3"/>
  <c r="L32" i="3"/>
  <c r="L33" i="3"/>
  <c r="L35" i="3"/>
  <c r="L39" i="3"/>
  <c r="L40" i="3"/>
  <c r="L44" i="3"/>
  <c r="L10" i="3"/>
  <c r="G9" i="5" l="1"/>
  <c r="G118" i="7"/>
  <c r="H19" i="5"/>
  <c r="L103" i="3"/>
  <c r="H137" i="7"/>
  <c r="G136" i="7"/>
  <c r="H136" i="7" s="1"/>
  <c r="H187" i="7"/>
  <c r="H7" i="5"/>
  <c r="G11" i="5"/>
  <c r="H13" i="5"/>
  <c r="G7" i="5"/>
  <c r="F6" i="5"/>
  <c r="L102" i="3"/>
  <c r="H279" i="7"/>
  <c r="H39" i="7"/>
  <c r="G11" i="7"/>
  <c r="H85" i="7"/>
  <c r="H49" i="7"/>
  <c r="H229" i="7"/>
  <c r="H91" i="7"/>
  <c r="H234" i="7"/>
  <c r="H149" i="7"/>
  <c r="H175" i="7"/>
  <c r="E46" i="7"/>
  <c r="E45" i="7" s="1"/>
  <c r="H214" i="7"/>
  <c r="H256" i="7"/>
  <c r="H274" i="7"/>
  <c r="H13" i="7"/>
  <c r="E255" i="7"/>
  <c r="E254" i="7" s="1"/>
  <c r="E231" i="7" s="1"/>
  <c r="H189" i="7"/>
  <c r="G174" i="7"/>
  <c r="H174" i="7" s="1"/>
  <c r="H119" i="7"/>
  <c r="H108" i="7"/>
  <c r="H109" i="7"/>
  <c r="G148" i="7"/>
  <c r="G254" i="7"/>
  <c r="H120" i="7"/>
  <c r="H188" i="7"/>
  <c r="G213" i="7"/>
  <c r="G90" i="7"/>
  <c r="L101" i="3"/>
  <c r="G6" i="5" l="1"/>
  <c r="E9" i="7"/>
  <c r="H107" i="7"/>
  <c r="H90" i="7"/>
  <c r="H118" i="7"/>
  <c r="H277" i="7"/>
  <c r="H12" i="7"/>
  <c r="H255" i="7"/>
  <c r="G135" i="7"/>
  <c r="H254" i="7"/>
  <c r="G173" i="7"/>
  <c r="H213" i="7"/>
  <c r="G212" i="7"/>
  <c r="H11" i="7"/>
  <c r="G10" i="7"/>
  <c r="H233" i="7"/>
  <c r="G232" i="7"/>
  <c r="H148" i="7"/>
  <c r="G147" i="7"/>
  <c r="H48" i="7"/>
  <c r="H173" i="7" l="1"/>
  <c r="G46" i="7"/>
  <c r="G45" i="7" s="1"/>
  <c r="G9" i="7" s="1"/>
  <c r="H135" i="7"/>
  <c r="G211" i="7"/>
  <c r="H211" i="7" s="1"/>
  <c r="H147" i="7"/>
  <c r="H47" i="7"/>
  <c r="H10" i="7"/>
  <c r="H232" i="7"/>
  <c r="G231" i="7"/>
  <c r="H231" i="7" s="1"/>
  <c r="H212" i="7"/>
  <c r="H46" i="7" l="1"/>
  <c r="H45" i="7" l="1"/>
  <c r="H9" i="7" l="1"/>
  <c r="L24" i="1" l="1"/>
  <c r="L11" i="1"/>
  <c r="L13" i="1"/>
  <c r="K14" i="1"/>
  <c r="K24" i="1"/>
  <c r="K11" i="1"/>
  <c r="K13" i="1"/>
  <c r="F34" i="5" l="1"/>
  <c r="F28" i="5"/>
  <c r="F26" i="5"/>
  <c r="F24" i="5"/>
  <c r="H15" i="5"/>
  <c r="F21" i="5" l="1"/>
  <c r="H24" i="5"/>
  <c r="G24" i="5"/>
  <c r="G28" i="5"/>
  <c r="H28" i="5"/>
  <c r="G26" i="5"/>
  <c r="H26" i="5"/>
  <c r="G34" i="5"/>
  <c r="H34" i="5"/>
  <c r="H30" i="5"/>
  <c r="G30" i="5"/>
  <c r="E21" i="5"/>
  <c r="E6" i="5"/>
  <c r="H6" i="5"/>
  <c r="G21" i="5" l="1"/>
  <c r="H21" i="5"/>
  <c r="K14" i="3"/>
  <c r="K16" i="3"/>
  <c r="K18" i="3"/>
  <c r="K19" i="3"/>
  <c r="K21" i="3"/>
  <c r="K26" i="3"/>
  <c r="K29" i="3"/>
  <c r="K32" i="3"/>
  <c r="K33" i="3"/>
  <c r="K35" i="3"/>
  <c r="K39" i="3"/>
  <c r="K40" i="3"/>
  <c r="K44" i="3"/>
  <c r="K53" i="3"/>
  <c r="K54" i="3"/>
  <c r="K55" i="3"/>
  <c r="K57" i="3"/>
  <c r="K59" i="3"/>
  <c r="K60" i="3"/>
  <c r="K63" i="3"/>
  <c r="K64" i="3"/>
  <c r="K65" i="3"/>
  <c r="K66" i="3"/>
  <c r="K68" i="3"/>
  <c r="K69" i="3"/>
  <c r="K70" i="3"/>
  <c r="K71" i="3"/>
  <c r="K72" i="3"/>
  <c r="K74" i="3"/>
  <c r="K75" i="3"/>
  <c r="K76" i="3"/>
  <c r="K77" i="3"/>
  <c r="K78" i="3"/>
  <c r="K79" i="3"/>
  <c r="K81" i="3"/>
  <c r="K82" i="3"/>
  <c r="K86" i="3"/>
  <c r="K87" i="3"/>
  <c r="K88" i="3"/>
  <c r="K89" i="3"/>
  <c r="K90" i="3"/>
  <c r="K93" i="3"/>
  <c r="K94" i="3"/>
  <c r="K97" i="3"/>
  <c r="K101" i="3"/>
  <c r="K102" i="3"/>
  <c r="K103" i="3"/>
  <c r="K104" i="3"/>
  <c r="K105" i="3"/>
  <c r="K106" i="3"/>
  <c r="K107" i="3"/>
  <c r="K108" i="3"/>
  <c r="K109" i="3"/>
  <c r="K110" i="3"/>
  <c r="K112" i="3"/>
  <c r="K113" i="3"/>
  <c r="K114" i="3"/>
  <c r="K115" i="3"/>
  <c r="K116" i="3"/>
  <c r="K117" i="3"/>
  <c r="K118" i="3"/>
  <c r="I96" i="3"/>
  <c r="I95" i="3" s="1"/>
  <c r="J96" i="3"/>
  <c r="L96" i="3" s="1"/>
  <c r="I92" i="3"/>
  <c r="I91" i="3" s="1"/>
  <c r="J92" i="3"/>
  <c r="L92" i="3" s="1"/>
  <c r="I85" i="3"/>
  <c r="J85" i="3"/>
  <c r="I73" i="3"/>
  <c r="J73" i="3"/>
  <c r="L73" i="3" s="1"/>
  <c r="I67" i="3"/>
  <c r="J67" i="3"/>
  <c r="I62" i="3"/>
  <c r="J62" i="3"/>
  <c r="L62" i="3" s="1"/>
  <c r="I58" i="3"/>
  <c r="J58" i="3"/>
  <c r="I56" i="3"/>
  <c r="J56" i="3"/>
  <c r="I52" i="3"/>
  <c r="J52" i="3"/>
  <c r="L52" i="3" s="1"/>
  <c r="H13" i="3"/>
  <c r="I13" i="3"/>
  <c r="J13" i="3"/>
  <c r="L13" i="3" s="1"/>
  <c r="H15" i="3"/>
  <c r="I15" i="3"/>
  <c r="J15" i="3"/>
  <c r="K15" i="3" s="1"/>
  <c r="I17" i="3"/>
  <c r="J17" i="3"/>
  <c r="J12" i="3" s="1"/>
  <c r="H20" i="3"/>
  <c r="I20" i="3"/>
  <c r="J20" i="3"/>
  <c r="L20" i="3" s="1"/>
  <c r="H25" i="3"/>
  <c r="I25" i="3"/>
  <c r="I24" i="3" s="1"/>
  <c r="J25" i="3"/>
  <c r="H28" i="3"/>
  <c r="I28" i="3"/>
  <c r="I27" i="3" s="1"/>
  <c r="J28" i="3"/>
  <c r="I31" i="3"/>
  <c r="J31" i="3"/>
  <c r="L31" i="3" s="1"/>
  <c r="I34" i="3"/>
  <c r="J34" i="3"/>
  <c r="I38" i="3"/>
  <c r="I37" i="3" s="1"/>
  <c r="J38" i="3"/>
  <c r="H43" i="3"/>
  <c r="H42" i="3" s="1"/>
  <c r="H41" i="3" s="1"/>
  <c r="I43" i="3"/>
  <c r="I42" i="3" s="1"/>
  <c r="I41" i="3" s="1"/>
  <c r="J43" i="3"/>
  <c r="H15" i="1"/>
  <c r="I15" i="1"/>
  <c r="J15" i="1"/>
  <c r="H12" i="1"/>
  <c r="I12" i="1"/>
  <c r="J12" i="1"/>
  <c r="K12" i="1" s="1"/>
  <c r="I27" i="1" l="1"/>
  <c r="L38" i="3"/>
  <c r="I61" i="3"/>
  <c r="K20" i="3"/>
  <c r="K15" i="1"/>
  <c r="L15" i="1"/>
  <c r="I30" i="3"/>
  <c r="L15" i="3"/>
  <c r="I12" i="3"/>
  <c r="I11" i="3" s="1"/>
  <c r="H16" i="1"/>
  <c r="I16" i="1"/>
  <c r="K17" i="3"/>
  <c r="J95" i="3"/>
  <c r="K95" i="3" s="1"/>
  <c r="K96" i="3"/>
  <c r="J91" i="3"/>
  <c r="K91" i="3" s="1"/>
  <c r="K92" i="3"/>
  <c r="K85" i="3"/>
  <c r="J61" i="3"/>
  <c r="L85" i="3"/>
  <c r="J42" i="3"/>
  <c r="L43" i="3"/>
  <c r="K43" i="3"/>
  <c r="K67" i="3"/>
  <c r="L67" i="3"/>
  <c r="K58" i="3"/>
  <c r="L58" i="3"/>
  <c r="K56" i="3"/>
  <c r="L56" i="3"/>
  <c r="K34" i="3"/>
  <c r="L34" i="3"/>
  <c r="J27" i="3"/>
  <c r="L27" i="3" s="1"/>
  <c r="L28" i="3"/>
  <c r="K28" i="3"/>
  <c r="J24" i="3"/>
  <c r="L25" i="3"/>
  <c r="K25" i="3"/>
  <c r="L17" i="3"/>
  <c r="K12" i="3"/>
  <c r="L12" i="3"/>
  <c r="K13" i="3"/>
  <c r="H27" i="1"/>
  <c r="L12" i="1"/>
  <c r="L91" i="3"/>
  <c r="K73" i="3"/>
  <c r="K62" i="3"/>
  <c r="H50" i="3"/>
  <c r="H49" i="3" s="1"/>
  <c r="J51" i="3"/>
  <c r="L51" i="3" s="1"/>
  <c r="K52" i="3"/>
  <c r="J37" i="3"/>
  <c r="K38" i="3"/>
  <c r="K31" i="3"/>
  <c r="J16" i="1"/>
  <c r="J27" i="1"/>
  <c r="I51" i="3"/>
  <c r="I50" i="3" s="1"/>
  <c r="I49" i="3" s="1"/>
  <c r="J30" i="3"/>
  <c r="H11" i="3"/>
  <c r="K37" i="3" l="1"/>
  <c r="L37" i="3"/>
  <c r="J50" i="3"/>
  <c r="L95" i="3"/>
  <c r="K27" i="3"/>
  <c r="J41" i="3"/>
  <c r="L42" i="3"/>
  <c r="K42" i="3"/>
  <c r="K61" i="3"/>
  <c r="L61" i="3"/>
  <c r="J11" i="3"/>
  <c r="L30" i="3"/>
  <c r="K24" i="3"/>
  <c r="L24" i="3"/>
  <c r="K51" i="3"/>
  <c r="K30" i="3"/>
  <c r="L11" i="3" l="1"/>
  <c r="L41" i="3"/>
  <c r="K41" i="3"/>
  <c r="L50" i="3"/>
  <c r="K50" i="3"/>
  <c r="J49" i="3"/>
  <c r="K10" i="3"/>
  <c r="K11" i="3"/>
  <c r="L49" i="3" l="1"/>
  <c r="K49" i="3"/>
</calcChain>
</file>

<file path=xl/sharedStrings.xml><?xml version="1.0" encoding="utf-8"?>
<sst xmlns="http://schemas.openxmlformats.org/spreadsheetml/2006/main" count="657" uniqueCount="260">
  <si>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</si>
  <si>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</si>
  <si>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</si>
  <si>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</si>
  <si>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</si>
  <si>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</si>
  <si>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BROJČANA OZNAKA I NAZIV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</si>
  <si>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</si>
  <si>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</si>
  <si>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</si>
  <si>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</si>
  <si>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</si>
  <si>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</si>
  <si>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</si>
  <si>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</si>
  <si>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</si>
  <si>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</si>
  <si>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</si>
  <si>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</si>
  <si>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</si>
  <si>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</si>
  <si>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</si>
  <si>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</si>
  <si>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</si>
  <si>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</si>
  <si>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</si>
  <si>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</si>
  <si>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</si>
  <si>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</si>
  <si>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</si>
  <si>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</si>
  <si>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</si>
  <si>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</si>
  <si>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</si>
  <si>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</si>
  <si>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</si>
  <si>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</si>
  <si>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</si>
  <si>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</si>
  <si>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</si>
  <si>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</si>
  <si>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</si>
  <si>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</si>
  <si>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</si>
  <si>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</si>
  <si>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</si>
  <si>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</si>
  <si>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</si>
  <si>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</si>
  <si>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Materijalna imovina - prirodna bogatstva</t>
  </si>
  <si>
    <t>Zemljište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</si>
  <si>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</si>
  <si>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</si>
  <si>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</si>
  <si>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</si>
  <si>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</si>
  <si>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</si>
  <si>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</si>
  <si>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</si>
  <si>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</si>
  <si>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</si>
  <si>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</si>
  <si>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</si>
  <si>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</si>
  <si>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</si>
  <si>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</si>
  <si>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</si>
  <si>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</si>
  <si>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</si>
  <si>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</si>
  <si>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</si>
  <si>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</si>
  <si>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</si>
  <si>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</si>
  <si>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</si>
  <si>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</si>
  <si>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</si>
  <si>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</si>
  <si>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</si>
  <si>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</si>
  <si>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</si>
  <si>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</si>
  <si>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SAŽETAK RAČUNA PRIHODA I RASHODA</t>
  </si>
  <si>
    <t>Tekuće pomoći HZMO; HZZ; HZZO</t>
  </si>
  <si>
    <t>Tekuće pomoći od izvanproračunskih korisnika</t>
  </si>
  <si>
    <t>Tekuće pomoći PK iz proračuna koji im nije nadležan</t>
  </si>
  <si>
    <t>Kapitalne pomoći PK iz proračuna koji im nije nadležan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</si>
  <si>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</si>
  <si>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</si>
  <si>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</si>
  <si>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</si>
  <si>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</si>
  <si>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za posebne namjene</t>
  </si>
  <si>
    <t>Prihodi po posebnim propisima</t>
  </si>
  <si>
    <t>Ostali nespomenuti prihodi</t>
  </si>
  <si>
    <t>Prihodi od pruženih usluga</t>
  </si>
  <si>
    <t>Donacije od pravnih i fizičkih osoba izvan opće države</t>
  </si>
  <si>
    <t>Tekuće donacije</t>
  </si>
  <si>
    <t>Prihodi iz proračuna</t>
  </si>
  <si>
    <t>Prihodi iz proračuna za financiranje redovne djelatnosti PK</t>
  </si>
  <si>
    <t>Prihodi iz proračuna za financiranje rashoda za nabavu nefin.imovine</t>
  </si>
  <si>
    <t>Plaće za prekovremeni rad</t>
  </si>
  <si>
    <t>Plaće za posebne uvjete rada</t>
  </si>
  <si>
    <t>Ostali rashodi za zaposlene</t>
  </si>
  <si>
    <t>Doprinosi na plaće</t>
  </si>
  <si>
    <t>Doprinosi za obvezno ZO</t>
  </si>
  <si>
    <t>Doprinosi za obvezno osig.u sl.nezap.</t>
  </si>
  <si>
    <t xml:space="preserve"> Službena putovanja</t>
  </si>
  <si>
    <t xml:space="preserve">Naknade za prijevoz, za rad na terenu </t>
  </si>
  <si>
    <t>Stručno usavršavanje zaposlenika</t>
  </si>
  <si>
    <t>Ostale naknade troškova zaposlenika</t>
  </si>
  <si>
    <t>Rashodi za materijal i energiju</t>
  </si>
  <si>
    <t>Uredski materijal i ostali mat.rashodi</t>
  </si>
  <si>
    <t>Energija</t>
  </si>
  <si>
    <t>Materijal i dijelovi za tekuće i inv. Održavanje</t>
  </si>
  <si>
    <t>Sitni inventar i autogume</t>
  </si>
  <si>
    <t>Službena, radna i zaštitna odjeća i obuća</t>
  </si>
  <si>
    <t>Rashodi za usluge</t>
  </si>
  <si>
    <t>Usluge telefona, pošte i prijevoza</t>
  </si>
  <si>
    <t>Usluge tekućeg i inv.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</si>
  <si>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</si>
  <si>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</si>
  <si>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</si>
  <si>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</si>
  <si>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</si>
  <si>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</si>
  <si>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</si>
  <si>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</si>
  <si>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</si>
  <si>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</si>
  <si>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Pristojbe i naknade</t>
  </si>
  <si>
    <t>Financijski rashodi</t>
  </si>
  <si>
    <t>Ostali financijski rashodi</t>
  </si>
  <si>
    <t>Bankarske usluge i usl.platnog prometa</t>
  </si>
  <si>
    <t>Ostali nespomenuti financijski rashodi</t>
  </si>
  <si>
    <t>Naknade građanima i kućanstvima</t>
  </si>
  <si>
    <t>Ostale naknade građanima i kućanstvima iz proračuna</t>
  </si>
  <si>
    <t>RASHODI ZA NABAVU NEFINANCIJSKE IMOVINE</t>
  </si>
  <si>
    <t>RASHODI ZA NABAVU NEPROIZVEDENE DUGOTRAJNE IMOVINE</t>
  </si>
  <si>
    <t>Nematerijalna imovina</t>
  </si>
  <si>
    <t>Licence</t>
  </si>
  <si>
    <t>Rashodi za nabavu proizvedene dugotrajne imovine</t>
  </si>
  <si>
    <t>Postrojenja i oprema</t>
  </si>
  <si>
    <t>Uredska oprema i namještaj</t>
  </si>
  <si>
    <t>Komunikacijska oprema</t>
  </si>
  <si>
    <t>Uređaji, strojevi i oprema za ostale namjene</t>
  </si>
  <si>
    <t>Knjige, umj. Djela i ostale izložbene vrijednosti</t>
  </si>
  <si>
    <t xml:space="preserve">Knjige </t>
  </si>
  <si>
    <t>Nematerijalna proizvedena imovina</t>
  </si>
  <si>
    <t>Ulaganja u računalne programe</t>
  </si>
  <si>
    <t>Rashodi za dodatna ulaganja na nef. Imovini</t>
  </si>
  <si>
    <t>Dodatna ulaganja na građ. Objektima</t>
  </si>
  <si>
    <t>4 Prihodi za posebne namjene</t>
  </si>
  <si>
    <t>43 Ostali prihodi za posebne namjene</t>
  </si>
  <si>
    <t>5 Pomoći</t>
  </si>
  <si>
    <t>52 Ostale pomoći</t>
  </si>
  <si>
    <t>6 Donacije</t>
  </si>
  <si>
    <t>61 Donacije</t>
  </si>
  <si>
    <t>09 Obrazovanje</t>
  </si>
  <si>
    <t>091 Predškolsko i osnovno obrazovanje</t>
  </si>
  <si>
    <t>Pomoći od međunarodnih organizacija te institucija i tijela EU</t>
  </si>
  <si>
    <t>Tekuće pomoći od institucija i tijela EU</t>
  </si>
  <si>
    <t>Šifra</t>
  </si>
  <si>
    <t xml:space="preserve">Naziv </t>
  </si>
  <si>
    <t>Indeks</t>
  </si>
  <si>
    <t>PROGRAM J01 1000</t>
  </si>
  <si>
    <t>OSNOVNO OBRAZOVANJE- ZAKONSKI STANDARD</t>
  </si>
  <si>
    <t>Aktivnost A102000</t>
  </si>
  <si>
    <t>Izvor financiranja 1.1.</t>
  </si>
  <si>
    <t>Opći prihodi i primici</t>
  </si>
  <si>
    <t>Rashodi za nabavu nefinancijske imovine</t>
  </si>
  <si>
    <t>Rashodi za nabavu neproizvedene dugotrajne imovine</t>
  </si>
  <si>
    <t>PROGRAM J01 1003</t>
  </si>
  <si>
    <t xml:space="preserve"> DOPUNSKI NASTVNI I VANNASTAVNI PROGRAM ŠKOLA I OBRAZ. INSTIT.</t>
  </si>
  <si>
    <t>Aktivnost A102001</t>
  </si>
  <si>
    <t xml:space="preserve"> Ostali rashodi OŠ</t>
  </si>
  <si>
    <t>Naknade građanima i kućanstvima na temelju osiguranja i druge naknade</t>
  </si>
  <si>
    <t>Izvor financiranja 5.4.1</t>
  </si>
  <si>
    <t>Pomoći JLS PK</t>
  </si>
  <si>
    <t>Izvor financiranja 4.3.1</t>
  </si>
  <si>
    <t>Prihodi za posebne namjene PK</t>
  </si>
  <si>
    <t>Izvor financiranja 3.1.1</t>
  </si>
  <si>
    <t>Vlastiti prihodi</t>
  </si>
  <si>
    <t>Izvor financiranja 2.1.1</t>
  </si>
  <si>
    <t>Donacije PK</t>
  </si>
  <si>
    <t>T103010</t>
  </si>
  <si>
    <t>Sufinanciranje nabave radnih bilježnica</t>
  </si>
  <si>
    <t xml:space="preserve">Izvor  5.3. </t>
  </si>
  <si>
    <t>Projekti EU</t>
  </si>
  <si>
    <t xml:space="preserve">Izvor  5.3.1     </t>
  </si>
  <si>
    <t>PROGRAM 080053702</t>
  </si>
  <si>
    <t>PREDŠKOLSKI ODGOJ</t>
  </si>
  <si>
    <t>A578004</t>
  </si>
  <si>
    <t>Odgoj i obrazovanje djece s teškoćama u razvoju</t>
  </si>
  <si>
    <t>Izvor financiranja 5.2.1</t>
  </si>
  <si>
    <t>Ministarstvo PK</t>
  </si>
  <si>
    <t>PROGRAM 0800537030</t>
  </si>
  <si>
    <t>OSNOVNO OBRAZOVANJE</t>
  </si>
  <si>
    <t>A579000</t>
  </si>
  <si>
    <t>Osnovnoškolsko obrazovanje - plaće</t>
  </si>
  <si>
    <t>A579003</t>
  </si>
  <si>
    <t>Odgoj i naobrazba učenika s teškoćama u razvoju</t>
  </si>
  <si>
    <t>Plaće (bruto)</t>
  </si>
  <si>
    <t>Centar za odgoj i obrazovanje Krapinske Toplice</t>
  </si>
  <si>
    <t>Usluge banaka</t>
  </si>
  <si>
    <t>5=4/2*100</t>
  </si>
  <si>
    <t>IZVORNI PLAN ILI REBALANS 2024.*</t>
  </si>
  <si>
    <t>TEKUĆI PLAN 2024.*</t>
  </si>
  <si>
    <t xml:space="preserve">OSTVARENJE/IZVRŠENJE 
1.-6.2024. </t>
  </si>
  <si>
    <t xml:space="preserve">OSTVARENJE/ IZVRŠENJE 
1.-6.2024. </t>
  </si>
  <si>
    <t xml:space="preserve"> IZVRŠENJE 
1.-12.2023. </t>
  </si>
  <si>
    <t>096 Dodatne usluge u obrazovanju</t>
  </si>
  <si>
    <t>10 Socijalna zaštita</t>
  </si>
  <si>
    <t>104 Obitelj i djeca</t>
  </si>
  <si>
    <t>53 Projekti EU</t>
  </si>
  <si>
    <t>54 Ostale pomoći JLS</t>
  </si>
  <si>
    <t>PROGRAM b01</t>
  </si>
  <si>
    <t>SOCIJALNA SKRB</t>
  </si>
  <si>
    <t>Aktivnost B01 1000</t>
  </si>
  <si>
    <t>Socijalna zaštita - zakonski standard - Rana intervencija</t>
  </si>
  <si>
    <t>Naknade troškova osobama izvan radnog odnosa</t>
  </si>
  <si>
    <t>OSTALI RASHODI</t>
  </si>
  <si>
    <t>Tekuće donacije u novcu</t>
  </si>
  <si>
    <t>Prijenosi između proračunskih korisnika istog proračuna</t>
  </si>
  <si>
    <t>Tekući prijenosi između proračunskih korisnika istog proračuna</t>
  </si>
  <si>
    <t xml:space="preserve"> IZVRŠENJE 
1.-12.2024. </t>
  </si>
  <si>
    <t>Usluge tekućeg i investicijskog održavanja</t>
  </si>
  <si>
    <t>Knjige u knjižnicama</t>
  </si>
  <si>
    <t>Plaće</t>
  </si>
  <si>
    <t>Službena putovanja</t>
  </si>
  <si>
    <t xml:space="preserve">Tekuće donacije </t>
  </si>
  <si>
    <t>Ostali rashodi</t>
  </si>
  <si>
    <t xml:space="preserve">Postrojenja i oprema </t>
  </si>
  <si>
    <t>Uređaji, strojevi i oprema za ostalu namjenu</t>
  </si>
  <si>
    <t>Projekt Baltazar 7</t>
  </si>
  <si>
    <t>T103021</t>
  </si>
  <si>
    <t>Izvor financiranja 1.3.</t>
  </si>
  <si>
    <t>Decentralizacija</t>
  </si>
  <si>
    <t>Redovni poslovi osnovnog obrazovanja</t>
  </si>
  <si>
    <t>Predsjednica ŠO:</t>
  </si>
  <si>
    <t>RAVNATELJ:</t>
  </si>
  <si>
    <t>Ivančica Antolić</t>
  </si>
  <si>
    <t>Antun Zupanc,  mag.rehab.educ.</t>
  </si>
  <si>
    <t>7=5/3*100</t>
  </si>
  <si>
    <t>IZVRŠENJE FINANCIJSKOG PLANA CENTRA ZA ODGOJ I OBRAZOVANJE KRAPINSKE TOPLICE
ZA  2024. GODINU</t>
  </si>
  <si>
    <t xml:space="preserve">OSTVARENJE/IZVRŠENJE 
1.-12.2023. </t>
  </si>
  <si>
    <t xml:space="preserve">OSTVARENJE/IZVRŠENJE 
1.-12.2024. </t>
  </si>
  <si>
    <t xml:space="preserve">OSTVARENJE/ IZVRŠENJE 
1.-12.2023. </t>
  </si>
  <si>
    <t>Kapitalne donacije</t>
  </si>
  <si>
    <t>Intelektualne i osobne usluge</t>
  </si>
  <si>
    <t>IZVJEŠTAJ PO PROGRAMSKOJ KLASIFIKACIJI 31.12.2024</t>
  </si>
  <si>
    <t>Oprema za održavanje i zaštitu</t>
  </si>
  <si>
    <t xml:space="preserve">OSTVARENJE/ IZVRŠENJE 
1.-12.2024. </t>
  </si>
  <si>
    <t>Projekt Baltazar 8</t>
  </si>
  <si>
    <t>Urbroj: 2140-97-25-1</t>
  </si>
  <si>
    <t>Klasa: 400-02/25-01/01</t>
  </si>
  <si>
    <t>Socijalna zaštita - zakonski standard - plaća vrtić</t>
  </si>
  <si>
    <t>Napomena : Iznosi u stupcima "OSTVARENJE/IZVRŠENJE 1.-12.2023." i "OSTVARENJE/IZVRŠENJE 1.-12. 2024." iskazuju se na dvije decimale.</t>
  </si>
  <si>
    <t xml:space="preserve">** AKO Opći i Posebni dio polugodišnjeg izvještaja ne sadrži "TEKUĆI PLAN 2024.", "INDEKS"("OSTVARENJE/IZVRŠENJE 1.-12.2024."/"TEKUĆI PLAN 2024.") iskazuje se kao "OSTVARENJE/IZVRŠENJE 1.-12.2024."/"IZVORNI PLAN 2024." ODNOSNO "REBALANS 2024." </t>
  </si>
  <si>
    <t>U Krapinskim Toplicama, 14.03.2025.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</si>
</sst>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9"/>
      <color theme="1"/>
      <name val="Arial"/>
      <family val="2"/>
    </font>
    <font>
      <sz val="8"/>
      <color indexed="8"/>
      <name val="Arial"/>
      <family val="2"/>
      <charset val="238"/>
    </font>
    <font>
      <sz val="8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8" fillId="0" borderId="0" xfId="0" applyFont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0" fontId="19" fillId="0" borderId="3" xfId="0" applyFont="1" applyBorder="1"/>
    <xf numFmtId="0" fontId="19" fillId="0" borderId="2" xfId="0" applyFont="1" applyBorder="1" applyAlignment="1">
      <alignment wrapText="1"/>
    </xf>
    <xf numFmtId="0" fontId="20" fillId="0" borderId="3" xfId="0" applyFont="1" applyBorder="1"/>
    <xf numFmtId="0" fontId="20" fillId="0" borderId="2" xfId="0" applyFont="1" applyBorder="1" applyAlignment="1">
      <alignment wrapText="1"/>
    </xf>
    <xf numFmtId="0" fontId="19" fillId="0" borderId="2" xfId="0" quotePrefix="1" applyFont="1" applyBorder="1" applyAlignment="1">
      <alignment wrapText="1"/>
    </xf>
    <xf numFmtId="0" fontId="20" fillId="0" borderId="2" xfId="0" quotePrefix="1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19" fillId="0" borderId="2" xfId="0" applyFont="1" applyBorder="1"/>
    <xf numFmtId="0" fontId="1" fillId="0" borderId="3" xfId="0" applyFont="1" applyBorder="1"/>
    <xf numFmtId="0" fontId="1" fillId="0" borderId="0" xfId="0" applyFont="1"/>
    <xf numFmtId="0" fontId="21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/>
    </xf>
    <xf numFmtId="0" fontId="20" fillId="0" borderId="6" xfId="0" applyFont="1" applyBorder="1"/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6" fillId="2" borderId="3" xfId="0" applyNumberFormat="1" applyFont="1" applyFill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0" fillId="0" borderId="0" xfId="0" applyNumberFormat="1"/>
    <xf numFmtId="0" fontId="19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right" vertical="center"/>
    </xf>
    <xf numFmtId="0" fontId="20" fillId="0" borderId="3" xfId="0" applyFont="1" applyBorder="1" applyAlignment="1">
      <alignment horizontal="left" vertical="center" wrapText="1"/>
    </xf>
    <xf numFmtId="0" fontId="19" fillId="0" borderId="3" xfId="0" quotePrefix="1" applyFont="1" applyBorder="1" applyAlignment="1">
      <alignment horizontal="left" vertical="center" wrapText="1"/>
    </xf>
    <xf numFmtId="0" fontId="20" fillId="0" borderId="3" xfId="0" quotePrefix="1" applyFont="1" applyBorder="1" applyAlignment="1">
      <alignment horizontal="left" vertical="center" wrapText="1"/>
    </xf>
    <xf numFmtId="4" fontId="0" fillId="0" borderId="3" xfId="0" applyNumberFormat="1" applyBorder="1"/>
    <xf numFmtId="4" fontId="1" fillId="0" borderId="3" xfId="0" applyNumberFormat="1" applyFont="1" applyBorder="1"/>
    <xf numFmtId="4" fontId="3" fillId="2" borderId="3" xfId="0" applyNumberFormat="1" applyFont="1" applyFill="1" applyBorder="1" applyAlignment="1">
      <alignment horizontal="right" wrapText="1"/>
    </xf>
    <xf numFmtId="4" fontId="1" fillId="0" borderId="0" xfId="0" applyNumberFormat="1" applyFont="1"/>
    <xf numFmtId="0" fontId="19" fillId="0" borderId="3" xfId="0" applyFont="1" applyBorder="1" applyAlignment="1">
      <alignment horizontal="right" vertical="center"/>
    </xf>
    <xf numFmtId="0" fontId="9" fillId="0" borderId="3" xfId="0" quotePrefix="1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2" fontId="0" fillId="0" borderId="0" xfId="0" applyNumberFormat="1"/>
    <xf numFmtId="0" fontId="14" fillId="0" borderId="3" xfId="0" applyFont="1" applyBorder="1" applyAlignment="1">
      <alignment vertical="top" wrapText="1"/>
    </xf>
    <xf numFmtId="4" fontId="22" fillId="0" borderId="3" xfId="0" applyNumberFormat="1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/>
    </xf>
    <xf numFmtId="0" fontId="9" fillId="2" borderId="3" xfId="0" quotePrefix="1" applyFont="1" applyFill="1" applyBorder="1" applyAlignment="1">
      <alignment horizontal="right" vertical="center"/>
    </xf>
    <xf numFmtId="0" fontId="7" fillId="2" borderId="3" xfId="0" quotePrefix="1" applyFont="1" applyFill="1" applyBorder="1" applyAlignment="1">
      <alignment horizontal="right" vertical="center"/>
    </xf>
    <xf numFmtId="2" fontId="0" fillId="0" borderId="3" xfId="0" applyNumberFormat="1" applyBorder="1"/>
    <xf numFmtId="0" fontId="2" fillId="0" borderId="0" xfId="0" applyFont="1" applyAlignment="1">
      <alignment vertical="center"/>
    </xf>
    <xf numFmtId="4" fontId="5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4" fontId="11" fillId="0" borderId="0" xfId="0" applyNumberFormat="1" applyFont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wrapText="1"/>
    </xf>
    <xf numFmtId="3" fontId="3" fillId="5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0" fontId="6" fillId="6" borderId="0" xfId="0" applyFont="1" applyFill="1" applyAlignment="1">
      <alignment wrapText="1"/>
    </xf>
    <xf numFmtId="3" fontId="3" fillId="6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0" fontId="24" fillId="3" borderId="4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7" borderId="3" xfId="0" applyNumberFormat="1" applyFont="1" applyFill="1" applyBorder="1" applyAlignment="1">
      <alignment horizontal="left" wrapText="1"/>
    </xf>
    <xf numFmtId="3" fontId="3" fillId="7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3" fontId="6" fillId="8" borderId="3" xfId="0" applyNumberFormat="1" applyFont="1" applyFill="1" applyBorder="1" applyAlignment="1">
      <alignment horizontal="left" wrapText="1"/>
    </xf>
    <xf numFmtId="3" fontId="3" fillId="8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0" fontId="24" fillId="9" borderId="4" xfId="0" applyFont="1" applyFill="1" applyBorder="1" applyAlignment="1">
      <alignment horizontal="left" vertical="center" wrapText="1"/>
    </xf>
    <xf numFmtId="3" fontId="3" fillId="9" borderId="3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right"/>
    </xf>
    <xf numFmtId="0" fontId="6" fillId="8" borderId="1" xfId="0" applyFont="1" applyFill="1" applyBorder="1" applyAlignment="1">
      <alignment horizontal="left" vertical="center" wrapText="1"/>
    </xf>
    <xf numFmtId="0" fontId="24" fillId="9" borderId="1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3" fontId="6" fillId="10" borderId="3" xfId="0" applyNumberFormat="1" applyFont="1" applyFill="1" applyBorder="1" applyAlignment="1">
      <alignment horizontal="right"/>
    </xf>
    <xf numFmtId="4" fontId="6" fillId="10" borderId="3" xfId="0" applyNumberFormat="1" applyFont="1" applyFill="1" applyBorder="1" applyAlignment="1">
      <alignment horizontal="right"/>
    </xf>
    <xf numFmtId="0" fontId="6" fillId="11" borderId="4" xfId="0" applyFont="1" applyFill="1" applyBorder="1" applyAlignment="1">
      <alignment horizontal="left" vertical="center" wrapText="1"/>
    </xf>
    <xf numFmtId="3" fontId="6" fillId="11" borderId="3" xfId="0" applyNumberFormat="1" applyFont="1" applyFill="1" applyBorder="1" applyAlignment="1">
      <alignment horizontal="right"/>
    </xf>
    <xf numFmtId="4" fontId="6" fillId="11" borderId="3" xfId="0" applyNumberFormat="1" applyFont="1" applyFill="1" applyBorder="1" applyAlignment="1">
      <alignment horizontal="right"/>
    </xf>
    <xf numFmtId="0" fontId="24" fillId="12" borderId="4" xfId="0" applyFont="1" applyFill="1" applyBorder="1" applyAlignment="1">
      <alignment horizontal="left" vertical="center" wrapText="1"/>
    </xf>
    <xf numFmtId="3" fontId="3" fillId="12" borderId="3" xfId="0" applyNumberFormat="1" applyFont="1" applyFill="1" applyBorder="1" applyAlignment="1">
      <alignment horizontal="right"/>
    </xf>
    <xf numFmtId="4" fontId="3" fillId="12" borderId="3" xfId="0" applyNumberFormat="1" applyFont="1" applyFill="1" applyBorder="1" applyAlignment="1">
      <alignment horizontal="right"/>
    </xf>
    <xf numFmtId="0" fontId="6" fillId="13" borderId="4" xfId="0" applyFont="1" applyFill="1" applyBorder="1" applyAlignment="1">
      <alignment horizontal="left" vertical="center" wrapText="1"/>
    </xf>
    <xf numFmtId="3" fontId="6" fillId="13" borderId="3" xfId="0" applyNumberFormat="1" applyFont="1" applyFill="1" applyBorder="1" applyAlignment="1">
      <alignment horizontal="right"/>
    </xf>
    <xf numFmtId="4" fontId="6" fillId="13" borderId="3" xfId="0" applyNumberFormat="1" applyFont="1" applyFill="1" applyBorder="1" applyAlignment="1">
      <alignment horizontal="right"/>
    </xf>
    <xf numFmtId="0" fontId="6" fillId="14" borderId="4" xfId="0" applyFont="1" applyFill="1" applyBorder="1" applyAlignment="1">
      <alignment horizontal="left" vertical="center" wrapText="1"/>
    </xf>
    <xf numFmtId="3" fontId="6" fillId="14" borderId="3" xfId="0" applyNumberFormat="1" applyFont="1" applyFill="1" applyBorder="1" applyAlignment="1">
      <alignment horizontal="right"/>
    </xf>
    <xf numFmtId="4" fontId="6" fillId="14" borderId="3" xfId="0" applyNumberFormat="1" applyFont="1" applyFill="1" applyBorder="1" applyAlignment="1">
      <alignment horizontal="right"/>
    </xf>
    <xf numFmtId="0" fontId="24" fillId="15" borderId="4" xfId="0" applyFont="1" applyFill="1" applyBorder="1" applyAlignment="1">
      <alignment horizontal="left" vertical="center" wrapText="1"/>
    </xf>
    <xf numFmtId="3" fontId="3" fillId="15" borderId="3" xfId="0" applyNumberFormat="1" applyFont="1" applyFill="1" applyBorder="1" applyAlignment="1">
      <alignment horizontal="right"/>
    </xf>
    <xf numFmtId="4" fontId="3" fillId="15" borderId="3" xfId="0" applyNumberFormat="1" applyFont="1" applyFill="1" applyBorder="1" applyAlignment="1">
      <alignment horizontal="right"/>
    </xf>
    <xf numFmtId="0" fontId="20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 indent="1"/>
    </xf>
    <xf numFmtId="0" fontId="3" fillId="2" borderId="2" xfId="0" applyFont="1" applyFill="1" applyBorder="1" applyAlignment="1">
      <alignment horizontal="right" vertical="center" wrapText="1" indent="1"/>
    </xf>
    <xf numFmtId="0" fontId="3" fillId="2" borderId="4" xfId="0" applyFont="1" applyFill="1" applyBorder="1" applyAlignment="1">
      <alignment horizontal="right" vertical="center" wrapText="1" indent="1"/>
    </xf>
    <xf numFmtId="0" fontId="6" fillId="0" borderId="4" xfId="0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16" borderId="3" xfId="0" applyFont="1" applyFill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 indent="1"/>
    </xf>
    <xf numFmtId="0" fontId="6" fillId="2" borderId="2" xfId="0" applyFont="1" applyFill="1" applyBorder="1" applyAlignment="1">
      <alignment horizontal="right" vertical="center" wrapText="1" indent="1"/>
    </xf>
    <xf numFmtId="0" fontId="6" fillId="2" borderId="4" xfId="0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" fontId="26" fillId="0" borderId="0" xfId="0" applyNumberFormat="1" applyFont="1"/>
    <xf numFmtId="0" fontId="27" fillId="0" borderId="0" xfId="0" applyFont="1"/>
    <xf numFmtId="0" fontId="26" fillId="0" borderId="0" xfId="0" applyFont="1"/>
    <xf numFmtId="3" fontId="27" fillId="0" borderId="0" xfId="0" applyNumberFormat="1" applyFont="1"/>
    <xf numFmtId="0" fontId="28" fillId="0" borderId="0" xfId="0" applyFont="1"/>
    <xf numFmtId="0" fontId="29" fillId="0" borderId="0" xfId="0" applyFont="1"/>
    <xf numFmtId="0" fontId="9" fillId="6" borderId="3" xfId="0" applyFont="1" applyFill="1" applyBorder="1" applyAlignment="1">
      <alignment horizontal="left" vertical="center" wrapText="1"/>
    </xf>
    <xf numFmtId="4" fontId="16" fillId="6" borderId="3" xfId="0" applyNumberFormat="1" applyFont="1" applyFill="1" applyBorder="1" applyAlignment="1">
      <alignment vertical="center" wrapText="1"/>
    </xf>
    <xf numFmtId="4" fontId="0" fillId="6" borderId="3" xfId="0" applyNumberFormat="1" applyFill="1" applyBorder="1"/>
    <xf numFmtId="0" fontId="3" fillId="2" borderId="4" xfId="0" applyFont="1" applyFill="1" applyBorder="1" applyAlignment="1">
      <alignment horizontal="righ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3" fontId="0" fillId="0" borderId="0" xfId="0" applyNumberFormat="1"/>
    <xf numFmtId="4" fontId="3" fillId="0" borderId="3" xfId="0" applyNumberFormat="1" applyFont="1" applyBorder="1" applyAlignment="1">
      <alignment horizontal="right"/>
    </xf>
    <xf numFmtId="3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 indent="1"/>
    </xf>
    <xf numFmtId="0" fontId="3" fillId="2" borderId="2" xfId="0" applyFont="1" applyFill="1" applyBorder="1" applyAlignment="1">
      <alignment horizontal="right" vertical="center" wrapText="1" indent="1"/>
    </xf>
    <xf numFmtId="0" fontId="3" fillId="2" borderId="4" xfId="0" applyFont="1" applyFill="1" applyBorder="1" applyAlignment="1">
      <alignment horizontal="righ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14" borderId="1" xfId="0" applyFont="1" applyFill="1" applyBorder="1" applyAlignment="1">
      <alignment horizontal="left" vertical="center" wrapText="1"/>
    </xf>
    <xf numFmtId="0" fontId="6" fillId="14" borderId="2" xfId="0" applyFont="1" applyFill="1" applyBorder="1" applyAlignment="1">
      <alignment horizontal="left" vertical="center" wrapText="1"/>
    </xf>
    <xf numFmtId="0" fontId="6" fillId="14" borderId="4" xfId="0" applyFont="1" applyFill="1" applyBorder="1" applyAlignment="1">
      <alignment horizontal="left" vertical="center" wrapText="1"/>
    </xf>
    <xf numFmtId="0" fontId="24" fillId="15" borderId="1" xfId="0" applyFont="1" applyFill="1" applyBorder="1" applyAlignment="1">
      <alignment horizontal="left" vertical="center" wrapText="1"/>
    </xf>
    <xf numFmtId="0" fontId="24" fillId="15" borderId="2" xfId="0" applyFont="1" applyFill="1" applyBorder="1" applyAlignment="1">
      <alignment horizontal="left" vertical="center" wrapText="1"/>
    </xf>
    <xf numFmtId="0" fontId="24" fillId="15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6" fillId="13" borderId="2" xfId="0" applyFont="1" applyFill="1" applyBorder="1" applyAlignment="1">
      <alignment horizontal="left" vertical="center" wrapText="1"/>
    </xf>
    <xf numFmtId="0" fontId="6" fillId="1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24" fillId="9" borderId="1" xfId="0" applyFont="1" applyFill="1" applyBorder="1" applyAlignment="1">
      <alignment horizontal="left" vertical="center" wrapText="1"/>
    </xf>
    <xf numFmtId="0" fontId="24" fillId="9" borderId="2" xfId="0" applyFont="1" applyFill="1" applyBorder="1" applyAlignment="1">
      <alignment horizontal="left" vertical="center" wrapText="1"/>
    </xf>
    <xf numFmtId="0" fontId="24" fillId="9" borderId="4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6" fillId="11" borderId="2" xfId="0" applyFont="1" applyFill="1" applyBorder="1" applyAlignment="1">
      <alignment horizontal="left" vertical="center" wrapText="1"/>
    </xf>
    <xf numFmtId="0" fontId="6" fillId="11" borderId="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24" fillId="12" borderId="1" xfId="0" applyFont="1" applyFill="1" applyBorder="1" applyAlignment="1">
      <alignment horizontal="left" vertical="center" wrapText="1"/>
    </xf>
    <xf numFmtId="0" fontId="24" fillId="12" borderId="2" xfId="0" applyFont="1" applyFill="1" applyBorder="1" applyAlignment="1">
      <alignment horizontal="left" vertical="center" wrapText="1"/>
    </xf>
    <xf numFmtId="0" fontId="24" fillId="1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2"/>
  <sheetViews>
    <sheetView tabSelected="1" topLeftCell="A7" workbookViewId="0">
      <selection activeCell="B40" sqref="B40"/>
    </sheetView>
  </sheetViews>
  <sheetFormatPr defaultRowHeight="15" x14ac:dyDescent="0.25"/>
  <cols>
    <col min="6" max="10" width="25.28515625" customWidth="1"/>
    <col min="11" max="12" width="15.7109375" customWidth="1"/>
    <col min="13" max="13" width="17.85546875" customWidth="1"/>
    <col min="14" max="17" width="12.28515625" customWidth="1"/>
  </cols>
  <sheetData>
    <row r="1" spans="2:17" ht="42" customHeight="1" x14ac:dyDescent="0.25">
      <c r="B1" s="190" t="s">
        <v>244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29"/>
    </row>
    <row r="2" spans="2:17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7" ht="15.75" customHeight="1" x14ac:dyDescent="0.25">
      <c r="B3" s="190" t="s">
        <v>15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28"/>
    </row>
    <row r="4" spans="2:17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7" ht="18" customHeight="1" x14ac:dyDescent="0.25">
      <c r="B5" s="190" t="s">
        <v>71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27"/>
    </row>
    <row r="6" spans="2:17" ht="18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27"/>
    </row>
    <row r="7" spans="2:17" ht="18" customHeight="1" x14ac:dyDescent="0.25">
      <c r="B7" s="207" t="s">
        <v>82</v>
      </c>
      <c r="C7" s="207"/>
      <c r="D7" s="207"/>
      <c r="E7" s="207"/>
      <c r="F7" s="207"/>
      <c r="G7" s="5"/>
      <c r="H7" s="6"/>
      <c r="I7" s="6"/>
      <c r="J7" s="6"/>
      <c r="K7" s="32"/>
      <c r="L7" s="32"/>
      <c r="N7" s="206"/>
      <c r="O7" s="206"/>
      <c r="P7" s="206"/>
      <c r="Q7" s="206"/>
    </row>
    <row r="8" spans="2:17" ht="25.5" x14ac:dyDescent="0.25">
      <c r="B8" s="200" t="s">
        <v>6</v>
      </c>
      <c r="C8" s="200"/>
      <c r="D8" s="200"/>
      <c r="E8" s="200"/>
      <c r="F8" s="200"/>
      <c r="G8" s="30" t="s">
        <v>245</v>
      </c>
      <c r="H8" s="30" t="s">
        <v>206</v>
      </c>
      <c r="I8" s="30" t="s">
        <v>207</v>
      </c>
      <c r="J8" s="30" t="s">
        <v>246</v>
      </c>
      <c r="K8" s="30" t="s">
        <v>35</v>
      </c>
      <c r="L8" s="180" t="s">
        <v>68</v>
      </c>
      <c r="N8" s="186"/>
      <c r="O8" s="186"/>
      <c r="P8" s="186"/>
      <c r="Q8" s="186"/>
    </row>
    <row r="9" spans="2:17" x14ac:dyDescent="0.25">
      <c r="B9" s="201">
        <v>1</v>
      </c>
      <c r="C9" s="201"/>
      <c r="D9" s="201"/>
      <c r="E9" s="201"/>
      <c r="F9" s="202"/>
      <c r="G9" s="35">
        <v>2</v>
      </c>
      <c r="H9" s="35">
        <v>3</v>
      </c>
      <c r="I9" s="35">
        <v>4</v>
      </c>
      <c r="J9" s="35">
        <v>5</v>
      </c>
      <c r="K9" s="35" t="s">
        <v>51</v>
      </c>
      <c r="L9" s="181" t="s">
        <v>243</v>
      </c>
      <c r="M9" s="187"/>
      <c r="N9" s="68"/>
      <c r="O9" s="68"/>
      <c r="P9" s="68"/>
      <c r="Q9" s="68"/>
    </row>
    <row r="10" spans="2:17" x14ac:dyDescent="0.25">
      <c r="B10" s="196" t="s">
        <v>37</v>
      </c>
      <c r="C10" s="197"/>
      <c r="D10" s="197"/>
      <c r="E10" s="197"/>
      <c r="F10" s="198"/>
      <c r="G10" s="46">
        <v>1559913.58</v>
      </c>
      <c r="H10" s="46">
        <v>1864063</v>
      </c>
      <c r="I10" s="46"/>
      <c r="J10" s="46">
        <v>1940411.5</v>
      </c>
      <c r="K10" s="46">
        <f>+J10/G10*100</f>
        <v>124.39224357544217</v>
      </c>
      <c r="L10" s="182">
        <f>+J10/H10*100</f>
        <v>104.09581113943038</v>
      </c>
      <c r="M10" s="187"/>
      <c r="N10" s="68"/>
      <c r="O10" s="68"/>
      <c r="P10" s="68"/>
      <c r="Q10" s="68"/>
    </row>
    <row r="11" spans="2:17" x14ac:dyDescent="0.25">
      <c r="B11" s="199" t="s">
        <v>36</v>
      </c>
      <c r="C11" s="198"/>
      <c r="D11" s="198"/>
      <c r="E11" s="198"/>
      <c r="F11" s="198"/>
      <c r="G11" s="46"/>
      <c r="H11" s="46"/>
      <c r="I11" s="46"/>
      <c r="J11" s="46"/>
      <c r="K11" s="46" t="e">
        <f t="shared" ref="K11:K15" si="0">+J11/G11*100</f>
        <v>#DIV/0!</v>
      </c>
      <c r="L11" s="182" t="e">
        <f t="shared" ref="L11:L13" si="1">+J11/H11*100</f>
        <v>#DIV/0!</v>
      </c>
      <c r="M11" s="187"/>
      <c r="P11" s="68"/>
      <c r="Q11" s="68"/>
    </row>
    <row r="12" spans="2:17" x14ac:dyDescent="0.25">
      <c r="B12" s="193" t="s">
        <v>0</v>
      </c>
      <c r="C12" s="194"/>
      <c r="D12" s="194"/>
      <c r="E12" s="194"/>
      <c r="F12" s="195"/>
      <c r="G12" s="47">
        <f t="shared" ref="G12" si="2">+G10+G11</f>
        <v>1559913.58</v>
      </c>
      <c r="H12" s="47">
        <f t="shared" ref="H12:J12" si="3">+H10+H11</f>
        <v>1864063</v>
      </c>
      <c r="I12" s="47">
        <f t="shared" si="3"/>
        <v>0</v>
      </c>
      <c r="J12" s="47">
        <f t="shared" si="3"/>
        <v>1940411.5</v>
      </c>
      <c r="K12" s="47">
        <f t="shared" si="0"/>
        <v>124.39224357544217</v>
      </c>
      <c r="L12" s="183">
        <f t="shared" si="1"/>
        <v>104.09581113943038</v>
      </c>
      <c r="M12" s="187"/>
      <c r="P12" s="68"/>
      <c r="Q12" s="187"/>
    </row>
    <row r="13" spans="2:17" x14ac:dyDescent="0.25">
      <c r="B13" s="205" t="s">
        <v>38</v>
      </c>
      <c r="C13" s="197"/>
      <c r="D13" s="197"/>
      <c r="E13" s="197"/>
      <c r="F13" s="197"/>
      <c r="G13" s="48">
        <v>1541583.93</v>
      </c>
      <c r="H13" s="48">
        <v>1854568</v>
      </c>
      <c r="I13" s="48"/>
      <c r="J13" s="48">
        <v>1942008.92</v>
      </c>
      <c r="K13" s="48">
        <f t="shared" si="0"/>
        <v>125.97490686089338</v>
      </c>
      <c r="L13" s="184">
        <f t="shared" si="1"/>
        <v>104.71489425030518</v>
      </c>
      <c r="M13" s="68"/>
    </row>
    <row r="14" spans="2:17" x14ac:dyDescent="0.25">
      <c r="B14" s="199" t="s">
        <v>39</v>
      </c>
      <c r="C14" s="198"/>
      <c r="D14" s="198"/>
      <c r="E14" s="198"/>
      <c r="F14" s="198"/>
      <c r="G14" s="46">
        <v>3190.15</v>
      </c>
      <c r="H14" s="46">
        <v>5191</v>
      </c>
      <c r="I14" s="46"/>
      <c r="J14" s="46">
        <v>9222.41</v>
      </c>
      <c r="K14" s="46">
        <f>+J14/G14*100</f>
        <v>289.09016817391029</v>
      </c>
      <c r="L14" s="182">
        <f>+J14/H14*100</f>
        <v>177.66152957041032</v>
      </c>
      <c r="M14" s="68"/>
    </row>
    <row r="15" spans="2:17" x14ac:dyDescent="0.25">
      <c r="B15" s="20" t="s">
        <v>1</v>
      </c>
      <c r="C15" s="21"/>
      <c r="D15" s="21"/>
      <c r="E15" s="21"/>
      <c r="F15" s="21"/>
      <c r="G15" s="47">
        <f t="shared" ref="G15" si="4">+G13+G14</f>
        <v>1544774.0799999998</v>
      </c>
      <c r="H15" s="47">
        <f t="shared" ref="H15:J15" si="5">+H13+H14</f>
        <v>1859759</v>
      </c>
      <c r="I15" s="47">
        <f t="shared" si="5"/>
        <v>0</v>
      </c>
      <c r="J15" s="47">
        <f t="shared" si="5"/>
        <v>1951231.3299999998</v>
      </c>
      <c r="K15" s="47">
        <f t="shared" si="0"/>
        <v>126.31176009892657</v>
      </c>
      <c r="L15" s="183">
        <f>+J15/H15*100</f>
        <v>104.91850449439954</v>
      </c>
    </row>
    <row r="16" spans="2:17" x14ac:dyDescent="0.25">
      <c r="B16" s="204" t="s">
        <v>2</v>
      </c>
      <c r="C16" s="194"/>
      <c r="D16" s="194"/>
      <c r="E16" s="194"/>
      <c r="F16" s="194"/>
      <c r="G16" s="49">
        <f t="shared" ref="G16" si="6">+G12-G15</f>
        <v>15139.500000000233</v>
      </c>
      <c r="H16" s="49">
        <f t="shared" ref="H16:J16" si="7">+H12-H15</f>
        <v>4304</v>
      </c>
      <c r="I16" s="49">
        <f t="shared" si="7"/>
        <v>0</v>
      </c>
      <c r="J16" s="49">
        <f t="shared" si="7"/>
        <v>-10819.829999999842</v>
      </c>
      <c r="K16" s="49"/>
      <c r="L16" s="185"/>
      <c r="M16" s="68"/>
      <c r="N16" s="68"/>
      <c r="O16" s="68"/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68"/>
      <c r="N17" s="68"/>
      <c r="O17" s="68"/>
    </row>
    <row r="18" spans="1:49" ht="18" customHeight="1" x14ac:dyDescent="0.25">
      <c r="B18" s="207" t="s">
        <v>78</v>
      </c>
      <c r="C18" s="207"/>
      <c r="D18" s="207"/>
      <c r="E18" s="207"/>
      <c r="F18" s="207"/>
      <c r="G18" s="7"/>
      <c r="H18" s="7"/>
      <c r="I18" s="7"/>
      <c r="J18" s="7"/>
      <c r="K18" s="1"/>
      <c r="L18" s="1"/>
      <c r="M18" s="68"/>
      <c r="N18" s="68"/>
    </row>
    <row r="19" spans="1:49" ht="25.5" x14ac:dyDescent="0.25">
      <c r="B19" s="200" t="s">
        <v>6</v>
      </c>
      <c r="C19" s="200"/>
      <c r="D19" s="200"/>
      <c r="E19" s="200"/>
      <c r="F19" s="200"/>
      <c r="G19" s="2" t="s">
        <v>246</v>
      </c>
      <c r="H19" s="2" t="s">
        <v>206</v>
      </c>
      <c r="I19" s="2" t="s">
        <v>207</v>
      </c>
      <c r="J19" s="2" t="s">
        <v>208</v>
      </c>
      <c r="K19" s="2" t="s">
        <v>35</v>
      </c>
      <c r="L19" s="2" t="s">
        <v>68</v>
      </c>
      <c r="M19" s="68"/>
    </row>
    <row r="20" spans="1:49" x14ac:dyDescent="0.25">
      <c r="B20" s="208">
        <v>1</v>
      </c>
      <c r="C20" s="209"/>
      <c r="D20" s="209"/>
      <c r="E20" s="209"/>
      <c r="F20" s="209"/>
      <c r="G20" s="35">
        <v>5</v>
      </c>
      <c r="H20" s="35">
        <v>3</v>
      </c>
      <c r="I20" s="35">
        <v>4</v>
      </c>
      <c r="J20" s="35">
        <v>5</v>
      </c>
      <c r="K20" s="35" t="s">
        <v>51</v>
      </c>
      <c r="L20" s="35" t="s">
        <v>52</v>
      </c>
      <c r="M20" s="68"/>
      <c r="N20" s="68"/>
    </row>
    <row r="21" spans="1:49" ht="15.75" customHeight="1" x14ac:dyDescent="0.25">
      <c r="B21" s="196" t="s">
        <v>40</v>
      </c>
      <c r="C21" s="210"/>
      <c r="D21" s="210"/>
      <c r="E21" s="210"/>
      <c r="F21" s="210"/>
      <c r="G21" s="46"/>
      <c r="H21" s="46"/>
      <c r="I21" s="46"/>
      <c r="J21" s="46"/>
      <c r="K21" s="46"/>
      <c r="L21" s="46"/>
      <c r="M21" s="68"/>
    </row>
    <row r="22" spans="1:49" x14ac:dyDescent="0.25">
      <c r="B22" s="196" t="s">
        <v>41</v>
      </c>
      <c r="C22" s="197"/>
      <c r="D22" s="197"/>
      <c r="E22" s="197"/>
      <c r="F22" s="197"/>
      <c r="G22" s="46"/>
      <c r="H22" s="46"/>
      <c r="I22" s="46"/>
      <c r="J22" s="46"/>
      <c r="K22" s="46"/>
      <c r="L22" s="46"/>
      <c r="M22" s="68"/>
    </row>
    <row r="23" spans="1:49" ht="15" customHeight="1" x14ac:dyDescent="0.25">
      <c r="B23" s="211" t="s">
        <v>69</v>
      </c>
      <c r="C23" s="212"/>
      <c r="D23" s="212"/>
      <c r="E23" s="212"/>
      <c r="F23" s="213"/>
      <c r="G23" s="47"/>
      <c r="H23" s="47"/>
      <c r="I23" s="47"/>
      <c r="J23" s="47"/>
      <c r="K23" s="47"/>
      <c r="L23" s="47"/>
      <c r="M23" s="68"/>
    </row>
    <row r="24" spans="1:49" s="37" customFormat="1" ht="15" customHeight="1" x14ac:dyDescent="0.25">
      <c r="A24"/>
      <c r="B24" s="196" t="s">
        <v>21</v>
      </c>
      <c r="C24" s="197"/>
      <c r="D24" s="197"/>
      <c r="E24" s="197"/>
      <c r="F24" s="197"/>
      <c r="G24" s="48">
        <v>-4100.2700000000004</v>
      </c>
      <c r="H24" s="48">
        <v>-4304</v>
      </c>
      <c r="I24" s="48"/>
      <c r="J24" s="48">
        <v>10965.27</v>
      </c>
      <c r="K24" s="46">
        <f>+J24/G24*100</f>
        <v>-267.42799864399171</v>
      </c>
      <c r="L24" s="46">
        <f>+J24/H24*100</f>
        <v>-254.76928438661713</v>
      </c>
      <c r="M24" s="6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7" customFormat="1" ht="15" customHeight="1" x14ac:dyDescent="0.25">
      <c r="A25"/>
      <c r="B25" s="196" t="s">
        <v>77</v>
      </c>
      <c r="C25" s="197"/>
      <c r="D25" s="197"/>
      <c r="E25" s="197"/>
      <c r="F25" s="197"/>
      <c r="G25" s="46"/>
      <c r="H25" s="46"/>
      <c r="I25" s="46"/>
      <c r="J25" s="46"/>
      <c r="K25" s="46"/>
      <c r="L25" s="46"/>
      <c r="M25" s="6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5" customFormat="1" x14ac:dyDescent="0.25">
      <c r="A26" s="44"/>
      <c r="B26" s="211" t="s">
        <v>79</v>
      </c>
      <c r="C26" s="212"/>
      <c r="D26" s="212"/>
      <c r="E26" s="212"/>
      <c r="F26" s="213"/>
      <c r="G26" s="47"/>
      <c r="H26" s="47"/>
      <c r="I26" s="47"/>
      <c r="J26" s="47"/>
      <c r="K26" s="47"/>
      <c r="L26" s="47"/>
      <c r="M26" s="68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</row>
    <row r="27" spans="1:49" x14ac:dyDescent="0.25">
      <c r="B27" s="203" t="s">
        <v>80</v>
      </c>
      <c r="C27" s="203"/>
      <c r="D27" s="203"/>
      <c r="E27" s="203"/>
      <c r="F27" s="203"/>
      <c r="G27" s="49">
        <f t="shared" ref="G27" si="8">+G12-G15+G24</f>
        <v>11039.230000000232</v>
      </c>
      <c r="H27" s="49">
        <f t="shared" ref="H27:J27" si="9">+H12-H15+H24</f>
        <v>0</v>
      </c>
      <c r="I27" s="49">
        <f t="shared" si="9"/>
        <v>0</v>
      </c>
      <c r="J27" s="49">
        <f t="shared" si="9"/>
        <v>145.44000000015876</v>
      </c>
      <c r="K27" s="49"/>
      <c r="L27" s="49"/>
      <c r="M27" s="68"/>
    </row>
    <row r="29" spans="1:49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49" hidden="1" x14ac:dyDescent="0.25">
      <c r="B30" s="191" t="s">
        <v>81</v>
      </c>
      <c r="C30" s="191"/>
      <c r="D30" s="191"/>
      <c r="E30" s="191"/>
      <c r="F30" s="191"/>
      <c r="G30" s="191"/>
      <c r="H30" s="191"/>
      <c r="I30" s="191"/>
      <c r="J30" s="191"/>
      <c r="K30" s="191"/>
      <c r="L30" s="191"/>
    </row>
    <row r="31" spans="1:49" ht="15" customHeight="1" x14ac:dyDescent="0.25">
      <c r="B31" s="191" t="s">
        <v>257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</row>
    <row r="32" spans="1:49" ht="15" customHeight="1" x14ac:dyDescent="0.25">
      <c r="B32" s="191" t="s">
        <v>76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1"/>
    </row>
    <row r="33" spans="2:14" ht="36.75" customHeight="1" x14ac:dyDescent="0.25"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</row>
    <row r="34" spans="2:14" ht="15" customHeight="1" x14ac:dyDescent="0.25">
      <c r="B34" s="192" t="s">
        <v>258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</row>
    <row r="35" spans="2:14" x14ac:dyDescent="0.25"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</row>
    <row r="37" spans="2:14" x14ac:dyDescent="0.25">
      <c r="B37" t="s">
        <v>255</v>
      </c>
    </row>
    <row r="38" spans="2:14" x14ac:dyDescent="0.25">
      <c r="B38" t="s">
        <v>254</v>
      </c>
    </row>
    <row r="39" spans="2:14" x14ac:dyDescent="0.25">
      <c r="B39" t="s">
        <v>259</v>
      </c>
      <c r="J39" s="175" t="s">
        <v>240</v>
      </c>
    </row>
    <row r="40" spans="2:14" x14ac:dyDescent="0.25">
      <c r="J40" s="175" t="s">
        <v>242</v>
      </c>
    </row>
    <row r="41" spans="2:14" x14ac:dyDescent="0.25">
      <c r="B41" s="174" t="s">
        <v>239</v>
      </c>
      <c r="C41" s="170"/>
      <c r="D41" s="171"/>
      <c r="E41" s="171"/>
      <c r="F41" s="171"/>
      <c r="G41" s="172"/>
      <c r="H41" s="171"/>
      <c r="I41" s="171"/>
      <c r="J41" s="171"/>
      <c r="K41" s="171"/>
      <c r="L41" s="171"/>
      <c r="M41" s="171"/>
      <c r="N41" s="171"/>
    </row>
    <row r="42" spans="2:14" x14ac:dyDescent="0.25">
      <c r="B42" s="174" t="s">
        <v>241</v>
      </c>
      <c r="C42" s="172"/>
      <c r="D42" s="171"/>
      <c r="E42" s="171"/>
      <c r="F42" s="171"/>
      <c r="G42" s="171"/>
      <c r="H42" s="171"/>
      <c r="I42" s="173"/>
      <c r="J42" s="171"/>
      <c r="K42" s="171"/>
      <c r="L42" s="171"/>
      <c r="M42" s="171"/>
      <c r="N42" s="171"/>
    </row>
  </sheetData>
  <mergeCells count="28">
    <mergeCell ref="N7:O7"/>
    <mergeCell ref="P7:Q7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128"/>
  <sheetViews>
    <sheetView zoomScale="90" zoomScaleNormal="90" workbookViewId="0">
      <selection activeCell="B1" sqref="B1:L11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6.140625" customWidth="1"/>
    <col min="7" max="10" width="25.28515625" customWidth="1"/>
    <col min="11" max="12" width="15.7109375" customWidth="1"/>
    <col min="14" max="14" width="11.5703125" bestFit="1" customWidth="1"/>
    <col min="15" max="15" width="38.5703125" customWidth="1"/>
  </cols>
  <sheetData>
    <row r="1" spans="2:14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4" ht="15.75" customHeight="1" x14ac:dyDescent="0.25">
      <c r="B2" s="190" t="s">
        <v>15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2:14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4" ht="15.75" customHeight="1" x14ac:dyDescent="0.25">
      <c r="B4" s="190" t="s">
        <v>73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2:14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4" ht="15.75" customHeight="1" x14ac:dyDescent="0.25">
      <c r="B6" s="190" t="s">
        <v>53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2:14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4" ht="45" customHeight="1" x14ac:dyDescent="0.25">
      <c r="B8" s="217" t="s">
        <v>6</v>
      </c>
      <c r="C8" s="218"/>
      <c r="D8" s="218"/>
      <c r="E8" s="218"/>
      <c r="F8" s="219"/>
      <c r="G8" s="36" t="s">
        <v>247</v>
      </c>
      <c r="H8" s="36" t="s">
        <v>206</v>
      </c>
      <c r="I8" s="36" t="s">
        <v>207</v>
      </c>
      <c r="J8" s="36" t="s">
        <v>209</v>
      </c>
      <c r="K8" s="36" t="s">
        <v>35</v>
      </c>
      <c r="L8" s="36" t="s">
        <v>68</v>
      </c>
    </row>
    <row r="9" spans="2:14" x14ac:dyDescent="0.25">
      <c r="B9" s="214">
        <v>1</v>
      </c>
      <c r="C9" s="215"/>
      <c r="D9" s="215"/>
      <c r="E9" s="215"/>
      <c r="F9" s="216"/>
      <c r="G9" s="38">
        <v>2</v>
      </c>
      <c r="H9" s="38">
        <v>3</v>
      </c>
      <c r="I9" s="38">
        <v>4</v>
      </c>
      <c r="J9" s="38">
        <v>5</v>
      </c>
      <c r="K9" s="38" t="s">
        <v>51</v>
      </c>
      <c r="L9" s="38" t="s">
        <v>243</v>
      </c>
    </row>
    <row r="10" spans="2:14" x14ac:dyDescent="0.25">
      <c r="B10" s="10"/>
      <c r="C10" s="10"/>
      <c r="D10" s="10"/>
      <c r="E10" s="10"/>
      <c r="F10" s="10" t="s">
        <v>66</v>
      </c>
      <c r="G10" s="64"/>
      <c r="H10" s="64"/>
      <c r="I10" s="64"/>
      <c r="J10" s="64"/>
      <c r="K10" s="87" t="e">
        <f>+J10/G10*100</f>
        <v>#DIV/0!</v>
      </c>
      <c r="L10" s="87" t="e">
        <f>+J10/H10*100</f>
        <v>#DIV/0!</v>
      </c>
      <c r="N10" s="68"/>
    </row>
    <row r="11" spans="2:14" x14ac:dyDescent="0.25">
      <c r="B11" s="10">
        <v>6</v>
      </c>
      <c r="C11" s="10"/>
      <c r="D11" s="10"/>
      <c r="E11" s="10"/>
      <c r="F11" s="10" t="s">
        <v>3</v>
      </c>
      <c r="G11" s="65">
        <f t="shared" ref="G11" si="0">+G12+G24+G27+G30+G37</f>
        <v>1559913.58</v>
      </c>
      <c r="H11" s="65">
        <f t="shared" ref="H11:J11" si="1">+H12+H24+H27+H30+H37</f>
        <v>1864063</v>
      </c>
      <c r="I11" s="65">
        <f t="shared" si="1"/>
        <v>0</v>
      </c>
      <c r="J11" s="65">
        <f t="shared" si="1"/>
        <v>1940411.5000000002</v>
      </c>
      <c r="K11" s="87">
        <f t="shared" ref="K11:K44" si="2">+J11/G11*100</f>
        <v>124.39224357544218</v>
      </c>
      <c r="L11" s="87">
        <f>+J11/H11*100</f>
        <v>104.09581113943038</v>
      </c>
      <c r="N11" s="68"/>
    </row>
    <row r="12" spans="2:14" ht="25.5" x14ac:dyDescent="0.25">
      <c r="B12" s="10"/>
      <c r="C12" s="14">
        <v>63</v>
      </c>
      <c r="D12" s="14"/>
      <c r="E12" s="14"/>
      <c r="F12" s="14" t="s">
        <v>19</v>
      </c>
      <c r="G12" s="64">
        <f>+G13+G15+G17+G20</f>
        <v>1348712.93</v>
      </c>
      <c r="H12" s="64">
        <v>1675287</v>
      </c>
      <c r="I12" s="64">
        <f t="shared" ref="I12" si="3">+I13+I15+I17+I20</f>
        <v>0</v>
      </c>
      <c r="J12" s="64">
        <f>+J13+J15+J17+J20+J22</f>
        <v>1758484.78</v>
      </c>
      <c r="K12" s="87">
        <f t="shared" si="2"/>
        <v>130.38243653525291</v>
      </c>
      <c r="L12" s="87">
        <f t="shared" ref="L12:L44" si="4">+J12/H12*100</f>
        <v>104.96618072007962</v>
      </c>
      <c r="N12" s="68"/>
    </row>
    <row r="13" spans="2:14" s="59" customFormat="1" ht="25.5" x14ac:dyDescent="0.25">
      <c r="B13" s="19"/>
      <c r="C13" s="19"/>
      <c r="D13" s="85">
        <v>632</v>
      </c>
      <c r="E13" s="19"/>
      <c r="F13" s="61" t="s">
        <v>160</v>
      </c>
      <c r="G13" s="66">
        <f t="shared" ref="G13:J13" si="5">+G14</f>
        <v>19040</v>
      </c>
      <c r="H13" s="66">
        <f t="shared" si="5"/>
        <v>0</v>
      </c>
      <c r="I13" s="66">
        <f t="shared" si="5"/>
        <v>0</v>
      </c>
      <c r="J13" s="66">
        <f t="shared" si="5"/>
        <v>4760</v>
      </c>
      <c r="K13" s="87">
        <f t="shared" si="2"/>
        <v>25</v>
      </c>
      <c r="L13" s="87" t="e">
        <f t="shared" si="4"/>
        <v>#DIV/0!</v>
      </c>
    </row>
    <row r="14" spans="2:14" x14ac:dyDescent="0.25">
      <c r="B14" s="11"/>
      <c r="C14" s="11"/>
      <c r="D14" s="86"/>
      <c r="E14" s="11">
        <v>6323</v>
      </c>
      <c r="F14" s="11" t="s">
        <v>161</v>
      </c>
      <c r="G14" s="64">
        <v>19040</v>
      </c>
      <c r="H14" s="64"/>
      <c r="I14" s="64"/>
      <c r="J14" s="64">
        <v>4760</v>
      </c>
      <c r="K14" s="87">
        <f t="shared" si="2"/>
        <v>25</v>
      </c>
      <c r="L14" s="87" t="e">
        <f t="shared" si="4"/>
        <v>#DIV/0!</v>
      </c>
    </row>
    <row r="15" spans="2:14" s="59" customFormat="1" x14ac:dyDescent="0.25">
      <c r="B15" s="19"/>
      <c r="C15" s="19"/>
      <c r="D15" s="85">
        <v>634</v>
      </c>
      <c r="E15" s="19"/>
      <c r="F15" s="51" t="s">
        <v>83</v>
      </c>
      <c r="G15" s="66">
        <f t="shared" ref="G15:J15" si="6">+G16</f>
        <v>0</v>
      </c>
      <c r="H15" s="66">
        <f t="shared" si="6"/>
        <v>0</v>
      </c>
      <c r="I15" s="66">
        <f t="shared" si="6"/>
        <v>0</v>
      </c>
      <c r="J15" s="66">
        <f t="shared" si="6"/>
        <v>0</v>
      </c>
      <c r="K15" s="87" t="e">
        <f t="shared" si="2"/>
        <v>#DIV/0!</v>
      </c>
      <c r="L15" s="87" t="e">
        <f t="shared" si="4"/>
        <v>#DIV/0!</v>
      </c>
    </row>
    <row r="16" spans="2:14" x14ac:dyDescent="0.25">
      <c r="B16" s="11"/>
      <c r="C16" s="11"/>
      <c r="D16" s="11"/>
      <c r="E16" s="11">
        <v>6341</v>
      </c>
      <c r="F16" s="53" t="s">
        <v>84</v>
      </c>
      <c r="G16" s="64"/>
      <c r="H16" s="64"/>
      <c r="I16" s="64"/>
      <c r="J16" s="64"/>
      <c r="K16" s="87" t="e">
        <f t="shared" si="2"/>
        <v>#DIV/0!</v>
      </c>
      <c r="L16" s="87" t="e">
        <f t="shared" si="4"/>
        <v>#DIV/0!</v>
      </c>
    </row>
    <row r="17" spans="2:15" s="59" customFormat="1" x14ac:dyDescent="0.25">
      <c r="B17" s="19"/>
      <c r="C17" s="19"/>
      <c r="D17" s="50">
        <v>636</v>
      </c>
      <c r="E17" s="58"/>
      <c r="F17" s="57" t="s">
        <v>85</v>
      </c>
      <c r="G17" s="66">
        <f t="shared" ref="G17" si="7">+G18+G19</f>
        <v>1329672.93</v>
      </c>
      <c r="H17" s="66">
        <v>1220290</v>
      </c>
      <c r="I17" s="66">
        <f t="shared" ref="I17:J17" si="8">+I18+I19</f>
        <v>0</v>
      </c>
      <c r="J17" s="66">
        <f t="shared" si="8"/>
        <v>1690418.29</v>
      </c>
      <c r="K17" s="87">
        <f t="shared" si="2"/>
        <v>127.13038310857394</v>
      </c>
      <c r="L17" s="87">
        <f t="shared" si="4"/>
        <v>138.52594793040998</v>
      </c>
    </row>
    <row r="18" spans="2:15" x14ac:dyDescent="0.25">
      <c r="B18" s="11"/>
      <c r="C18" s="11"/>
      <c r="D18" s="11"/>
      <c r="E18" s="52">
        <v>6361</v>
      </c>
      <c r="F18" s="53" t="s">
        <v>85</v>
      </c>
      <c r="G18" s="64">
        <v>1328180.25</v>
      </c>
      <c r="H18" s="64"/>
      <c r="I18" s="64"/>
      <c r="J18" s="64">
        <v>1689445.69</v>
      </c>
      <c r="K18" s="87">
        <f t="shared" si="2"/>
        <v>127.20003101988604</v>
      </c>
      <c r="L18" s="87" t="e">
        <f t="shared" si="4"/>
        <v>#DIV/0!</v>
      </c>
      <c r="N18" s="68"/>
    </row>
    <row r="19" spans="2:15" ht="18" customHeight="1" x14ac:dyDescent="0.25">
      <c r="B19" s="11"/>
      <c r="C19" s="11"/>
      <c r="D19" s="11"/>
      <c r="E19" s="52">
        <v>6362</v>
      </c>
      <c r="F19" s="53" t="s">
        <v>86</v>
      </c>
      <c r="G19" s="64">
        <v>1492.68</v>
      </c>
      <c r="H19" s="64"/>
      <c r="I19" s="64"/>
      <c r="J19" s="64">
        <v>972.6</v>
      </c>
      <c r="K19" s="87">
        <f t="shared" si="2"/>
        <v>65.157970897982153</v>
      </c>
      <c r="L19" s="87" t="e">
        <f t="shared" si="4"/>
        <v>#DIV/0!</v>
      </c>
      <c r="N19" s="68"/>
    </row>
    <row r="20" spans="2:15" s="59" customFormat="1" ht="18" customHeight="1" x14ac:dyDescent="0.25">
      <c r="B20" s="19"/>
      <c r="C20" s="19"/>
      <c r="D20" s="50">
        <v>638</v>
      </c>
      <c r="E20" s="58"/>
      <c r="F20" s="51" t="s">
        <v>87</v>
      </c>
      <c r="G20" s="66">
        <f t="shared" ref="G20:J20" si="9">+G21</f>
        <v>0</v>
      </c>
      <c r="H20" s="66">
        <f t="shared" si="9"/>
        <v>0</v>
      </c>
      <c r="I20" s="66">
        <f t="shared" si="9"/>
        <v>0</v>
      </c>
      <c r="J20" s="66">
        <f t="shared" si="9"/>
        <v>0</v>
      </c>
      <c r="K20" s="87" t="e">
        <f t="shared" si="2"/>
        <v>#DIV/0!</v>
      </c>
      <c r="L20" s="87" t="e">
        <f t="shared" si="4"/>
        <v>#DIV/0!</v>
      </c>
      <c r="N20" s="77"/>
    </row>
    <row r="21" spans="2:15" ht="18" customHeight="1" x14ac:dyDescent="0.25">
      <c r="B21" s="11"/>
      <c r="C21" s="11"/>
      <c r="D21" s="31"/>
      <c r="E21" s="52">
        <v>6381</v>
      </c>
      <c r="F21" s="53" t="s">
        <v>88</v>
      </c>
      <c r="G21" s="64"/>
      <c r="H21" s="64"/>
      <c r="I21" s="64"/>
      <c r="J21" s="64"/>
      <c r="K21" s="87" t="e">
        <f t="shared" si="2"/>
        <v>#DIV/0!</v>
      </c>
      <c r="L21" s="87" t="e">
        <f t="shared" si="4"/>
        <v>#DIV/0!</v>
      </c>
      <c r="N21" s="68"/>
    </row>
    <row r="22" spans="2:15" s="59" customFormat="1" ht="26.25" customHeight="1" x14ac:dyDescent="0.25">
      <c r="B22" s="19"/>
      <c r="C22" s="19"/>
      <c r="D22" s="58">
        <v>639</v>
      </c>
      <c r="E22" s="50"/>
      <c r="F22" s="51" t="s">
        <v>223</v>
      </c>
      <c r="G22" s="66"/>
      <c r="H22" s="66"/>
      <c r="I22" s="66"/>
      <c r="J22" s="66">
        <f>+J23</f>
        <v>63306.49</v>
      </c>
      <c r="K22" s="152"/>
      <c r="L22" s="152"/>
    </row>
    <row r="23" spans="2:15" ht="27" customHeight="1" x14ac:dyDescent="0.25">
      <c r="B23" s="11"/>
      <c r="C23" s="11"/>
      <c r="E23" s="52">
        <v>6391</v>
      </c>
      <c r="F23" s="53" t="s">
        <v>224</v>
      </c>
      <c r="G23" s="64"/>
      <c r="H23" s="64"/>
      <c r="I23" s="64"/>
      <c r="J23" s="64">
        <v>63306.49</v>
      </c>
      <c r="K23" s="87"/>
      <c r="L23" s="87"/>
    </row>
    <row r="24" spans="2:15" ht="18" customHeight="1" x14ac:dyDescent="0.25">
      <c r="B24" s="11"/>
      <c r="C24" s="14">
        <v>64</v>
      </c>
      <c r="D24" s="31"/>
      <c r="E24" s="31"/>
      <c r="F24" s="54" t="s">
        <v>89</v>
      </c>
      <c r="G24" s="64">
        <f t="shared" ref="G24:J25" si="10">+G25</f>
        <v>23.45</v>
      </c>
      <c r="H24" s="64">
        <v>33</v>
      </c>
      <c r="I24" s="64">
        <f t="shared" si="10"/>
        <v>0</v>
      </c>
      <c r="J24" s="64">
        <f t="shared" si="10"/>
        <v>28.33</v>
      </c>
      <c r="K24" s="87">
        <f t="shared" si="2"/>
        <v>120.81023454157783</v>
      </c>
      <c r="L24" s="87">
        <f t="shared" si="4"/>
        <v>85.848484848484844</v>
      </c>
    </row>
    <row r="25" spans="2:15" ht="18" customHeight="1" x14ac:dyDescent="0.25">
      <c r="B25" s="11"/>
      <c r="C25" s="11"/>
      <c r="D25" s="50">
        <v>641</v>
      </c>
      <c r="E25" s="31"/>
      <c r="F25" s="54" t="s">
        <v>90</v>
      </c>
      <c r="G25" s="64">
        <f t="shared" si="10"/>
        <v>23.45</v>
      </c>
      <c r="H25" s="64">
        <f t="shared" si="10"/>
        <v>0</v>
      </c>
      <c r="I25" s="64">
        <f t="shared" si="10"/>
        <v>0</v>
      </c>
      <c r="J25" s="64">
        <f t="shared" si="10"/>
        <v>28.33</v>
      </c>
      <c r="K25" s="87">
        <f t="shared" si="2"/>
        <v>120.81023454157783</v>
      </c>
      <c r="L25" s="87" t="e">
        <f t="shared" si="4"/>
        <v>#DIV/0!</v>
      </c>
      <c r="O25" s="68"/>
    </row>
    <row r="26" spans="2:15" ht="18" customHeight="1" x14ac:dyDescent="0.25">
      <c r="B26" s="11"/>
      <c r="C26" s="11"/>
      <c r="D26" s="31"/>
      <c r="E26" s="52">
        <v>6413</v>
      </c>
      <c r="F26" s="55" t="s">
        <v>91</v>
      </c>
      <c r="G26" s="64">
        <v>23.45</v>
      </c>
      <c r="H26" s="64"/>
      <c r="I26" s="64"/>
      <c r="J26" s="64">
        <v>28.33</v>
      </c>
      <c r="K26" s="87">
        <f t="shared" si="2"/>
        <v>120.81023454157783</v>
      </c>
      <c r="L26" s="87" t="e">
        <f t="shared" si="4"/>
        <v>#DIV/0!</v>
      </c>
    </row>
    <row r="27" spans="2:15" s="59" customFormat="1" ht="18" customHeight="1" x14ac:dyDescent="0.25">
      <c r="B27" s="19"/>
      <c r="C27" s="14">
        <v>65</v>
      </c>
      <c r="D27" s="58"/>
      <c r="E27" s="58"/>
      <c r="F27" s="54" t="s">
        <v>92</v>
      </c>
      <c r="G27" s="66">
        <f t="shared" ref="G27:J28" si="11">+G28</f>
        <v>2543</v>
      </c>
      <c r="H27" s="66">
        <v>2440</v>
      </c>
      <c r="I27" s="66">
        <f t="shared" si="11"/>
        <v>0</v>
      </c>
      <c r="J27" s="66">
        <f t="shared" si="11"/>
        <v>2382</v>
      </c>
      <c r="K27" s="87">
        <f t="shared" si="2"/>
        <v>93.668895005898548</v>
      </c>
      <c r="L27" s="87">
        <f t="shared" si="4"/>
        <v>97.622950819672127</v>
      </c>
    </row>
    <row r="28" spans="2:15" s="59" customFormat="1" ht="18" customHeight="1" x14ac:dyDescent="0.25">
      <c r="B28" s="19"/>
      <c r="C28" s="19"/>
      <c r="D28" s="50">
        <v>652</v>
      </c>
      <c r="E28" s="58"/>
      <c r="F28" s="54" t="s">
        <v>93</v>
      </c>
      <c r="G28" s="66">
        <f t="shared" si="11"/>
        <v>2543</v>
      </c>
      <c r="H28" s="66">
        <f t="shared" si="11"/>
        <v>0</v>
      </c>
      <c r="I28" s="66">
        <f t="shared" si="11"/>
        <v>0</v>
      </c>
      <c r="J28" s="66">
        <f t="shared" si="11"/>
        <v>2382</v>
      </c>
      <c r="K28" s="87">
        <f t="shared" si="2"/>
        <v>93.668895005898548</v>
      </c>
      <c r="L28" s="87" t="e">
        <f t="shared" si="4"/>
        <v>#DIV/0!</v>
      </c>
    </row>
    <row r="29" spans="2:15" ht="18" customHeight="1" x14ac:dyDescent="0.25">
      <c r="B29" s="11"/>
      <c r="C29" s="11"/>
      <c r="E29" s="52">
        <v>6526</v>
      </c>
      <c r="F29" s="55" t="s">
        <v>94</v>
      </c>
      <c r="G29" s="64">
        <v>2543</v>
      </c>
      <c r="H29" s="64"/>
      <c r="I29" s="64"/>
      <c r="J29" s="64">
        <v>2382</v>
      </c>
      <c r="K29" s="87">
        <f t="shared" si="2"/>
        <v>93.668895005898548</v>
      </c>
      <c r="L29" s="87" t="e">
        <f t="shared" si="4"/>
        <v>#DIV/0!</v>
      </c>
    </row>
    <row r="30" spans="2:15" ht="25.5" x14ac:dyDescent="0.25">
      <c r="B30" s="11"/>
      <c r="C30" s="11">
        <v>66</v>
      </c>
      <c r="D30" s="12"/>
      <c r="E30" s="12"/>
      <c r="F30" s="14" t="s">
        <v>22</v>
      </c>
      <c r="G30" s="64">
        <f t="shared" ref="G30" si="12">+G31+G34</f>
        <v>4795.5600000000004</v>
      </c>
      <c r="H30" s="64">
        <v>4146</v>
      </c>
      <c r="I30" s="64">
        <f t="shared" ref="I30:J30" si="13">+I31+I34</f>
        <v>0</v>
      </c>
      <c r="J30" s="64">
        <f t="shared" si="13"/>
        <v>4697.8500000000004</v>
      </c>
      <c r="K30" s="87">
        <f t="shared" si="2"/>
        <v>97.962490303530771</v>
      </c>
      <c r="L30" s="87">
        <f t="shared" si="4"/>
        <v>113.31041968162086</v>
      </c>
    </row>
    <row r="31" spans="2:15" s="59" customFormat="1" ht="25.5" x14ac:dyDescent="0.25">
      <c r="B31" s="19"/>
      <c r="C31" s="19"/>
      <c r="D31" s="50">
        <v>661</v>
      </c>
      <c r="E31" s="60"/>
      <c r="F31" s="10" t="s">
        <v>42</v>
      </c>
      <c r="G31" s="66">
        <f t="shared" ref="G31" si="14">+G32+G33</f>
        <v>1731.95</v>
      </c>
      <c r="H31" s="66"/>
      <c r="I31" s="66">
        <f t="shared" ref="I31:J31" si="15">+I32+I33</f>
        <v>0</v>
      </c>
      <c r="J31" s="66">
        <f t="shared" si="15"/>
        <v>2226.85</v>
      </c>
      <c r="K31" s="87">
        <f t="shared" si="2"/>
        <v>128.57472790784951</v>
      </c>
      <c r="L31" s="87" t="e">
        <f t="shared" si="4"/>
        <v>#DIV/0!</v>
      </c>
    </row>
    <row r="32" spans="2:15" x14ac:dyDescent="0.25">
      <c r="B32" s="11"/>
      <c r="C32" s="19"/>
      <c r="D32" s="12"/>
      <c r="E32" s="52">
        <v>6614</v>
      </c>
      <c r="F32" s="14" t="s">
        <v>43</v>
      </c>
      <c r="G32" s="64">
        <v>366.5</v>
      </c>
      <c r="H32" s="64"/>
      <c r="I32" s="64"/>
      <c r="J32" s="64">
        <v>1026.8499999999999</v>
      </c>
      <c r="K32" s="87">
        <f t="shared" si="2"/>
        <v>280.17735334242838</v>
      </c>
      <c r="L32" s="87" t="e">
        <f t="shared" si="4"/>
        <v>#DIV/0!</v>
      </c>
      <c r="O32" s="68"/>
    </row>
    <row r="33" spans="2:14" x14ac:dyDescent="0.25">
      <c r="B33" s="11"/>
      <c r="C33" s="11"/>
      <c r="D33" s="12"/>
      <c r="E33" s="52">
        <v>6615</v>
      </c>
      <c r="F33" s="56" t="s">
        <v>95</v>
      </c>
      <c r="G33" s="64">
        <v>1365.45</v>
      </c>
      <c r="H33" s="64"/>
      <c r="I33" s="64"/>
      <c r="J33" s="64">
        <v>1200</v>
      </c>
      <c r="K33" s="87">
        <f t="shared" si="2"/>
        <v>87.883115456442923</v>
      </c>
      <c r="L33" s="87" t="e">
        <f t="shared" si="4"/>
        <v>#DIV/0!</v>
      </c>
    </row>
    <row r="34" spans="2:14" s="59" customFormat="1" x14ac:dyDescent="0.25">
      <c r="B34" s="19"/>
      <c r="C34" s="19"/>
      <c r="D34" s="50">
        <v>663</v>
      </c>
      <c r="E34" s="58"/>
      <c r="F34" s="62" t="s">
        <v>96</v>
      </c>
      <c r="G34" s="66">
        <f>+G35+G36</f>
        <v>3063.61</v>
      </c>
      <c r="H34" s="66">
        <v>0</v>
      </c>
      <c r="I34" s="66">
        <f t="shared" ref="I34:J34" si="16">+I35</f>
        <v>0</v>
      </c>
      <c r="J34" s="66">
        <f t="shared" si="16"/>
        <v>2471</v>
      </c>
      <c r="K34" s="87">
        <f t="shared" si="2"/>
        <v>80.656480426686159</v>
      </c>
      <c r="L34" s="87" t="e">
        <f t="shared" si="4"/>
        <v>#DIV/0!</v>
      </c>
    </row>
    <row r="35" spans="2:14" x14ac:dyDescent="0.25">
      <c r="B35" s="11"/>
      <c r="C35" s="11"/>
      <c r="D35" s="31"/>
      <c r="E35" s="52">
        <v>6631</v>
      </c>
      <c r="F35" s="56" t="s">
        <v>97</v>
      </c>
      <c r="G35" s="64">
        <v>2563.61</v>
      </c>
      <c r="H35" s="64"/>
      <c r="I35" s="64"/>
      <c r="J35" s="64">
        <v>2471</v>
      </c>
      <c r="K35" s="87">
        <f t="shared" si="2"/>
        <v>96.387516041831631</v>
      </c>
      <c r="L35" s="87" t="e">
        <f t="shared" si="4"/>
        <v>#DIV/0!</v>
      </c>
    </row>
    <row r="36" spans="2:14" x14ac:dyDescent="0.25">
      <c r="B36" s="11"/>
      <c r="C36" s="11"/>
      <c r="D36" s="31"/>
      <c r="E36" s="52">
        <v>6632</v>
      </c>
      <c r="F36" s="56" t="s">
        <v>248</v>
      </c>
      <c r="G36" s="64">
        <v>500</v>
      </c>
      <c r="H36" s="64"/>
      <c r="I36" s="64"/>
      <c r="J36" s="64"/>
      <c r="K36" s="87"/>
      <c r="L36" s="87"/>
    </row>
    <row r="37" spans="2:14" x14ac:dyDescent="0.25">
      <c r="B37" s="11"/>
      <c r="C37" s="14">
        <v>67</v>
      </c>
      <c r="D37" s="31"/>
      <c r="E37" s="31"/>
      <c r="F37" s="54" t="s">
        <v>98</v>
      </c>
      <c r="G37" s="64">
        <f t="shared" ref="G37:J37" si="17">+G38</f>
        <v>203838.64</v>
      </c>
      <c r="H37" s="64">
        <v>182157</v>
      </c>
      <c r="I37" s="64">
        <f t="shared" si="17"/>
        <v>0</v>
      </c>
      <c r="J37" s="64">
        <f t="shared" si="17"/>
        <v>174818.53999999998</v>
      </c>
      <c r="K37" s="87">
        <f t="shared" si="2"/>
        <v>85.763199754472438</v>
      </c>
      <c r="L37" s="87">
        <f t="shared" si="4"/>
        <v>95.971354381110785</v>
      </c>
      <c r="N37" s="68"/>
    </row>
    <row r="38" spans="2:14" s="59" customFormat="1" ht="24.75" x14ac:dyDescent="0.25">
      <c r="B38" s="19"/>
      <c r="C38" s="19"/>
      <c r="D38" s="50">
        <v>671</v>
      </c>
      <c r="E38" s="58"/>
      <c r="F38" s="54" t="s">
        <v>99</v>
      </c>
      <c r="G38" s="66">
        <f t="shared" ref="G38" si="18">+G39+G40</f>
        <v>203838.64</v>
      </c>
      <c r="H38" s="66"/>
      <c r="I38" s="66">
        <f t="shared" ref="I38:J38" si="19">+I39+I40</f>
        <v>0</v>
      </c>
      <c r="J38" s="66">
        <f t="shared" si="19"/>
        <v>174818.53999999998</v>
      </c>
      <c r="K38" s="87">
        <f t="shared" si="2"/>
        <v>85.763199754472438</v>
      </c>
      <c r="L38" s="87" t="e">
        <f>+J38/H38*100</f>
        <v>#DIV/0!</v>
      </c>
    </row>
    <row r="39" spans="2:14" ht="24.75" x14ac:dyDescent="0.25">
      <c r="B39" s="11"/>
      <c r="C39" s="11"/>
      <c r="D39" s="31"/>
      <c r="E39" s="52">
        <v>6711</v>
      </c>
      <c r="F39" s="55" t="s">
        <v>99</v>
      </c>
      <c r="G39" s="64">
        <v>198822.64</v>
      </c>
      <c r="H39" s="64"/>
      <c r="I39" s="64"/>
      <c r="J39" s="64">
        <v>174071.74</v>
      </c>
      <c r="K39" s="87">
        <f t="shared" si="2"/>
        <v>87.551266797382823</v>
      </c>
      <c r="L39" s="87" t="e">
        <f t="shared" si="4"/>
        <v>#DIV/0!</v>
      </c>
    </row>
    <row r="40" spans="2:14" ht="24.75" x14ac:dyDescent="0.25">
      <c r="B40" s="11"/>
      <c r="C40" s="11"/>
      <c r="E40" s="63">
        <v>6712</v>
      </c>
      <c r="F40" s="55" t="s">
        <v>100</v>
      </c>
      <c r="G40" s="64">
        <v>5016</v>
      </c>
      <c r="H40" s="64"/>
      <c r="I40" s="64"/>
      <c r="J40" s="64">
        <v>746.8</v>
      </c>
      <c r="K40" s="87">
        <f t="shared" si="2"/>
        <v>14.88835725677831</v>
      </c>
      <c r="L40" s="87" t="e">
        <f t="shared" si="4"/>
        <v>#DIV/0!</v>
      </c>
    </row>
    <row r="41" spans="2:14" x14ac:dyDescent="0.25">
      <c r="B41" s="19">
        <v>7</v>
      </c>
      <c r="C41" s="11"/>
      <c r="D41" s="12"/>
      <c r="E41" s="12"/>
      <c r="F41" s="14" t="s">
        <v>31</v>
      </c>
      <c r="G41" s="67">
        <f t="shared" ref="G41:J43" si="20">+G42</f>
        <v>0</v>
      </c>
      <c r="H41" s="67">
        <f t="shared" si="20"/>
        <v>0</v>
      </c>
      <c r="I41" s="67">
        <f t="shared" si="20"/>
        <v>0</v>
      </c>
      <c r="J41" s="67">
        <f t="shared" si="20"/>
        <v>0</v>
      </c>
      <c r="K41" s="87" t="e">
        <f t="shared" si="2"/>
        <v>#DIV/0!</v>
      </c>
      <c r="L41" s="87" t="e">
        <f t="shared" si="4"/>
        <v>#DIV/0!</v>
      </c>
    </row>
    <row r="42" spans="2:14" ht="30.75" customHeight="1" x14ac:dyDescent="0.25">
      <c r="B42" s="11"/>
      <c r="C42" s="11">
        <v>72</v>
      </c>
      <c r="D42" s="12"/>
      <c r="E42" s="12"/>
      <c r="F42" s="26" t="s">
        <v>32</v>
      </c>
      <c r="G42" s="64">
        <f t="shared" si="20"/>
        <v>0</v>
      </c>
      <c r="H42" s="64">
        <f t="shared" si="20"/>
        <v>0</v>
      </c>
      <c r="I42" s="64">
        <f t="shared" si="20"/>
        <v>0</v>
      </c>
      <c r="J42" s="64">
        <f t="shared" si="20"/>
        <v>0</v>
      </c>
      <c r="K42" s="87" t="e">
        <f t="shared" si="2"/>
        <v>#DIV/0!</v>
      </c>
      <c r="L42" s="87" t="e">
        <f t="shared" si="4"/>
        <v>#DIV/0!</v>
      </c>
    </row>
    <row r="43" spans="2:14" s="59" customFormat="1" x14ac:dyDescent="0.25">
      <c r="B43" s="19"/>
      <c r="C43" s="19"/>
      <c r="D43" s="19">
        <v>721</v>
      </c>
      <c r="E43" s="19"/>
      <c r="F43" s="61" t="s">
        <v>44</v>
      </c>
      <c r="G43" s="66">
        <f t="shared" si="20"/>
        <v>0</v>
      </c>
      <c r="H43" s="66">
        <f t="shared" si="20"/>
        <v>0</v>
      </c>
      <c r="I43" s="66">
        <f t="shared" si="20"/>
        <v>0</v>
      </c>
      <c r="J43" s="66">
        <f t="shared" si="20"/>
        <v>0</v>
      </c>
      <c r="K43" s="87" t="e">
        <f t="shared" si="2"/>
        <v>#DIV/0!</v>
      </c>
      <c r="L43" s="87" t="e">
        <f t="shared" si="4"/>
        <v>#DIV/0!</v>
      </c>
    </row>
    <row r="44" spans="2:14" x14ac:dyDescent="0.25">
      <c r="B44" s="11"/>
      <c r="C44" s="11"/>
      <c r="D44" s="11"/>
      <c r="E44" s="11">
        <v>7211</v>
      </c>
      <c r="F44" s="26" t="s">
        <v>45</v>
      </c>
      <c r="G44" s="64"/>
      <c r="H44" s="64"/>
      <c r="I44" s="64"/>
      <c r="J44" s="64"/>
      <c r="K44" s="87" t="e">
        <f t="shared" si="2"/>
        <v>#DIV/0!</v>
      </c>
      <c r="L44" s="87" t="e">
        <f t="shared" si="4"/>
        <v>#DIV/0!</v>
      </c>
    </row>
    <row r="46" spans="2:14" ht="18" x14ac:dyDescent="0.25">
      <c r="B46" s="3"/>
      <c r="C46" s="3"/>
      <c r="D46" s="3"/>
      <c r="E46" s="3"/>
      <c r="F46" s="3"/>
      <c r="G46" s="4"/>
      <c r="H46" s="3"/>
      <c r="I46" s="3"/>
      <c r="J46" s="4"/>
      <c r="K46" s="4"/>
      <c r="L46" s="4"/>
    </row>
    <row r="47" spans="2:14" ht="36.75" customHeight="1" x14ac:dyDescent="0.25">
      <c r="B47" s="217" t="s">
        <v>6</v>
      </c>
      <c r="C47" s="218"/>
      <c r="D47" s="218"/>
      <c r="E47" s="218"/>
      <c r="F47" s="219"/>
      <c r="G47" s="36" t="s">
        <v>34</v>
      </c>
      <c r="H47" s="36" t="s">
        <v>206</v>
      </c>
      <c r="I47" s="36" t="s">
        <v>207</v>
      </c>
      <c r="J47" s="36" t="s">
        <v>209</v>
      </c>
      <c r="K47" s="36" t="s">
        <v>35</v>
      </c>
      <c r="L47" s="36" t="s">
        <v>68</v>
      </c>
    </row>
    <row r="48" spans="2:14" x14ac:dyDescent="0.25">
      <c r="B48" s="214">
        <v>1</v>
      </c>
      <c r="C48" s="215"/>
      <c r="D48" s="215"/>
      <c r="E48" s="215"/>
      <c r="F48" s="216"/>
      <c r="G48" s="38">
        <v>5</v>
      </c>
      <c r="H48" s="38">
        <v>3</v>
      </c>
      <c r="I48" s="38">
        <v>4</v>
      </c>
      <c r="J48" s="38">
        <v>5</v>
      </c>
      <c r="K48" s="38" t="s">
        <v>51</v>
      </c>
      <c r="L48" s="38" t="s">
        <v>52</v>
      </c>
    </row>
    <row r="49" spans="2:15" x14ac:dyDescent="0.25">
      <c r="B49" s="10"/>
      <c r="C49" s="10"/>
      <c r="D49" s="10"/>
      <c r="E49" s="10"/>
      <c r="F49" s="10" t="s">
        <v>65</v>
      </c>
      <c r="G49" s="66">
        <f t="shared" ref="G49" si="21">+G50+G101</f>
        <v>1544774.08</v>
      </c>
      <c r="H49" s="66">
        <f t="shared" ref="H49:J49" si="22">+H50+H101</f>
        <v>1859759</v>
      </c>
      <c r="I49" s="66">
        <f t="shared" si="22"/>
        <v>0</v>
      </c>
      <c r="J49" s="66">
        <f t="shared" si="22"/>
        <v>1951231.3299999998</v>
      </c>
      <c r="K49" s="152">
        <f>+J49/G49*100</f>
        <v>126.31176009892656</v>
      </c>
      <c r="L49" s="152">
        <f>+J49/H49*100</f>
        <v>104.91850449439954</v>
      </c>
      <c r="N49" s="68"/>
    </row>
    <row r="50" spans="2:15" s="59" customFormat="1" x14ac:dyDescent="0.25">
      <c r="B50" s="10">
        <v>3</v>
      </c>
      <c r="C50" s="10"/>
      <c r="D50" s="10"/>
      <c r="E50" s="10"/>
      <c r="F50" s="10" t="s">
        <v>4</v>
      </c>
      <c r="G50" s="66">
        <f>++G61+G91+G95+G51</f>
        <v>1541583.9300000002</v>
      </c>
      <c r="H50" s="66">
        <f t="shared" ref="H50:I50" si="23">++H61+H91+H95+H51</f>
        <v>1854568</v>
      </c>
      <c r="I50" s="66">
        <f t="shared" si="23"/>
        <v>0</v>
      </c>
      <c r="J50" s="66">
        <f>++J61+J91+J95+J51+J98</f>
        <v>1942008.92</v>
      </c>
      <c r="K50" s="87">
        <f t="shared" ref="K50:K118" si="24">+J50/G50*100</f>
        <v>125.97490686089337</v>
      </c>
      <c r="L50" s="87">
        <f t="shared" ref="L50:L118" si="25">+J50/H50*100</f>
        <v>104.71489425030518</v>
      </c>
      <c r="N50" s="77"/>
    </row>
    <row r="51" spans="2:15" s="59" customFormat="1" x14ac:dyDescent="0.25">
      <c r="B51" s="10"/>
      <c r="C51" s="10">
        <v>31</v>
      </c>
      <c r="D51" s="10"/>
      <c r="E51" s="10"/>
      <c r="F51" s="10" t="s">
        <v>5</v>
      </c>
      <c r="G51" s="66">
        <f t="shared" ref="G51" si="26">+G52+G56+G58</f>
        <v>1177330.53</v>
      </c>
      <c r="H51" s="66">
        <v>1454567</v>
      </c>
      <c r="I51" s="66">
        <f t="shared" ref="I51:J51" si="27">+I52+I56+I58</f>
        <v>0</v>
      </c>
      <c r="J51" s="66">
        <f t="shared" si="27"/>
        <v>1518930.29</v>
      </c>
      <c r="K51" s="87">
        <f t="shared" si="24"/>
        <v>129.01477123845586</v>
      </c>
      <c r="L51" s="87">
        <f t="shared" si="25"/>
        <v>104.4249106435111</v>
      </c>
      <c r="O51" s="77"/>
    </row>
    <row r="52" spans="2:15" s="59" customFormat="1" x14ac:dyDescent="0.25">
      <c r="B52" s="19"/>
      <c r="C52" s="14"/>
      <c r="D52" s="19">
        <v>311</v>
      </c>
      <c r="E52" s="19"/>
      <c r="F52" s="19" t="s">
        <v>46</v>
      </c>
      <c r="G52" s="66">
        <f t="shared" ref="G52" si="28">SUM(G53:G55)</f>
        <v>933419.04999999993</v>
      </c>
      <c r="H52" s="66"/>
      <c r="I52" s="66">
        <f t="shared" ref="I52:J52" si="29">SUM(I53:I55)</f>
        <v>0</v>
      </c>
      <c r="J52" s="66">
        <f t="shared" si="29"/>
        <v>1250412.51</v>
      </c>
      <c r="K52" s="87">
        <f t="shared" si="24"/>
        <v>133.96046609505132</v>
      </c>
      <c r="L52" s="87" t="e">
        <f t="shared" si="25"/>
        <v>#DIV/0!</v>
      </c>
      <c r="N52" s="77"/>
      <c r="O52" s="77"/>
    </row>
    <row r="53" spans="2:15" x14ac:dyDescent="0.25">
      <c r="B53" s="11"/>
      <c r="C53" s="14"/>
      <c r="D53" s="11"/>
      <c r="E53" s="11">
        <v>3111</v>
      </c>
      <c r="F53" s="11" t="s">
        <v>47</v>
      </c>
      <c r="G53" s="74">
        <v>869440.53</v>
      </c>
      <c r="H53" s="64"/>
      <c r="I53" s="64"/>
      <c r="J53" s="74">
        <v>1170048.1000000001</v>
      </c>
      <c r="K53" s="87">
        <f t="shared" si="24"/>
        <v>134.57482825191047</v>
      </c>
      <c r="L53" s="87" t="e">
        <f t="shared" si="25"/>
        <v>#DIV/0!</v>
      </c>
    </row>
    <row r="54" spans="2:15" x14ac:dyDescent="0.25">
      <c r="B54" s="11"/>
      <c r="C54" s="14"/>
      <c r="D54" s="11"/>
      <c r="E54" s="11">
        <v>3113</v>
      </c>
      <c r="F54" s="11" t="s">
        <v>101</v>
      </c>
      <c r="G54" s="74">
        <v>23230.95</v>
      </c>
      <c r="H54" s="64"/>
      <c r="I54" s="64"/>
      <c r="J54" s="74">
        <v>28701.45</v>
      </c>
      <c r="K54" s="87">
        <f t="shared" si="24"/>
        <v>123.54832669348434</v>
      </c>
      <c r="L54" s="87" t="e">
        <f t="shared" si="25"/>
        <v>#DIV/0!</v>
      </c>
    </row>
    <row r="55" spans="2:15" x14ac:dyDescent="0.25">
      <c r="B55" s="11"/>
      <c r="C55" s="14"/>
      <c r="D55" s="19"/>
      <c r="E55" s="11">
        <v>3114</v>
      </c>
      <c r="F55" s="11" t="s">
        <v>102</v>
      </c>
      <c r="G55" s="74">
        <v>40747.57</v>
      </c>
      <c r="H55" s="64"/>
      <c r="I55" s="64"/>
      <c r="J55" s="74">
        <v>51662.96</v>
      </c>
      <c r="K55" s="87">
        <f t="shared" si="24"/>
        <v>126.78783053811553</v>
      </c>
      <c r="L55" s="87" t="e">
        <f t="shared" si="25"/>
        <v>#DIV/0!</v>
      </c>
    </row>
    <row r="56" spans="2:15" s="59" customFormat="1" x14ac:dyDescent="0.25">
      <c r="B56" s="58"/>
      <c r="C56" s="14"/>
      <c r="D56" s="19">
        <v>312</v>
      </c>
      <c r="E56" s="58"/>
      <c r="F56" s="69" t="s">
        <v>103</v>
      </c>
      <c r="G56" s="75">
        <f t="shared" ref="G56:J56" si="30">+G57</f>
        <v>89897.26</v>
      </c>
      <c r="H56" s="75"/>
      <c r="I56" s="75">
        <f t="shared" si="30"/>
        <v>0</v>
      </c>
      <c r="J56" s="75">
        <f t="shared" si="30"/>
        <v>62199.43</v>
      </c>
      <c r="K56" s="87">
        <f t="shared" si="24"/>
        <v>69.189461391815513</v>
      </c>
      <c r="L56" s="87" t="e">
        <f t="shared" si="25"/>
        <v>#DIV/0!</v>
      </c>
    </row>
    <row r="57" spans="2:15" x14ac:dyDescent="0.25">
      <c r="B57" s="31"/>
      <c r="C57" s="14"/>
      <c r="D57" s="19"/>
      <c r="E57" s="70">
        <v>3121</v>
      </c>
      <c r="F57" s="71" t="s">
        <v>103</v>
      </c>
      <c r="G57" s="74">
        <v>89897.26</v>
      </c>
      <c r="H57" s="74"/>
      <c r="I57" s="74"/>
      <c r="J57" s="74">
        <v>62199.43</v>
      </c>
      <c r="K57" s="87">
        <f t="shared" si="24"/>
        <v>69.189461391815513</v>
      </c>
      <c r="L57" s="87" t="e">
        <f t="shared" si="25"/>
        <v>#DIV/0!</v>
      </c>
    </row>
    <row r="58" spans="2:15" s="59" customFormat="1" x14ac:dyDescent="0.25">
      <c r="B58" s="58"/>
      <c r="C58" s="14"/>
      <c r="D58" s="19">
        <v>313</v>
      </c>
      <c r="E58" s="58"/>
      <c r="F58" s="69" t="s">
        <v>104</v>
      </c>
      <c r="G58" s="75">
        <f t="shared" ref="G58" si="31">+G59+G60</f>
        <v>154014.22</v>
      </c>
      <c r="H58" s="75"/>
      <c r="I58" s="75">
        <f t="shared" ref="I58:J58" si="32">+I59+I60</f>
        <v>0</v>
      </c>
      <c r="J58" s="75">
        <f t="shared" si="32"/>
        <v>206318.35</v>
      </c>
      <c r="K58" s="87">
        <f t="shared" si="24"/>
        <v>133.96058493819595</v>
      </c>
      <c r="L58" s="87" t="e">
        <f t="shared" si="25"/>
        <v>#DIV/0!</v>
      </c>
    </row>
    <row r="59" spans="2:15" x14ac:dyDescent="0.25">
      <c r="B59" s="31"/>
      <c r="C59" s="14"/>
      <c r="D59" s="19"/>
      <c r="E59" s="70">
        <v>3132</v>
      </c>
      <c r="F59" s="71" t="s">
        <v>105</v>
      </c>
      <c r="G59" s="74">
        <v>154014.22</v>
      </c>
      <c r="H59" s="74"/>
      <c r="I59" s="74"/>
      <c r="J59" s="74">
        <v>206318.35</v>
      </c>
      <c r="K59" s="87">
        <f t="shared" si="24"/>
        <v>133.96058493819595</v>
      </c>
      <c r="L59" s="87" t="e">
        <f t="shared" si="25"/>
        <v>#DIV/0!</v>
      </c>
    </row>
    <row r="60" spans="2:15" x14ac:dyDescent="0.25">
      <c r="B60" s="31"/>
      <c r="C60" s="14"/>
      <c r="D60" s="19"/>
      <c r="E60" s="70">
        <v>3133</v>
      </c>
      <c r="F60" s="71" t="s">
        <v>106</v>
      </c>
      <c r="G60" s="74">
        <v>0</v>
      </c>
      <c r="H60" s="74"/>
      <c r="I60" s="74"/>
      <c r="J60" s="74">
        <v>0</v>
      </c>
      <c r="K60" s="87" t="e">
        <f t="shared" si="24"/>
        <v>#DIV/0!</v>
      </c>
      <c r="L60" s="87" t="e">
        <f t="shared" si="25"/>
        <v>#DIV/0!</v>
      </c>
    </row>
    <row r="61" spans="2:15" s="59" customFormat="1" x14ac:dyDescent="0.25">
      <c r="B61" s="58"/>
      <c r="C61" s="10">
        <v>32</v>
      </c>
      <c r="D61" s="19"/>
      <c r="E61" s="58"/>
      <c r="F61" s="72" t="s">
        <v>16</v>
      </c>
      <c r="G61" s="75">
        <f>+G62+G67+G73+G85+G83</f>
        <v>243863.51</v>
      </c>
      <c r="H61" s="75">
        <v>259711</v>
      </c>
      <c r="I61" s="75">
        <f t="shared" ref="I61" si="33">+I62+I67+I73+I85</f>
        <v>0</v>
      </c>
      <c r="J61" s="75">
        <f>+J62+J67+J73+J85+J83</f>
        <v>268064.46000000002</v>
      </c>
      <c r="K61" s="87">
        <f t="shared" si="24"/>
        <v>109.92397345547926</v>
      </c>
      <c r="L61" s="87">
        <f t="shared" si="25"/>
        <v>103.21644443246531</v>
      </c>
    </row>
    <row r="62" spans="2:15" s="59" customFormat="1" x14ac:dyDescent="0.25">
      <c r="B62" s="58"/>
      <c r="C62" s="10"/>
      <c r="D62" s="19">
        <v>321</v>
      </c>
      <c r="E62" s="58"/>
      <c r="F62" s="69" t="s">
        <v>48</v>
      </c>
      <c r="G62" s="75">
        <f t="shared" ref="G62" si="34">SUM(G63:G66)</f>
        <v>58486.48</v>
      </c>
      <c r="H62" s="75"/>
      <c r="I62" s="75">
        <f t="shared" ref="I62:J62" si="35">SUM(I63:I66)</f>
        <v>0</v>
      </c>
      <c r="J62" s="75">
        <f t="shared" si="35"/>
        <v>69533.460000000006</v>
      </c>
      <c r="K62" s="87">
        <f t="shared" si="24"/>
        <v>118.88809174359614</v>
      </c>
      <c r="L62" s="87" t="e">
        <f t="shared" si="25"/>
        <v>#DIV/0!</v>
      </c>
    </row>
    <row r="63" spans="2:15" x14ac:dyDescent="0.25">
      <c r="B63" s="31"/>
      <c r="C63" s="14"/>
      <c r="D63" s="19"/>
      <c r="E63" s="70">
        <v>3211</v>
      </c>
      <c r="F63" s="71" t="s">
        <v>107</v>
      </c>
      <c r="G63" s="74">
        <v>2402.5100000000002</v>
      </c>
      <c r="H63" s="74"/>
      <c r="I63" s="74"/>
      <c r="J63" s="74">
        <v>3632.96</v>
      </c>
      <c r="K63" s="87">
        <f t="shared" si="24"/>
        <v>151.21518744979207</v>
      </c>
      <c r="L63" s="87" t="e">
        <f t="shared" si="25"/>
        <v>#DIV/0!</v>
      </c>
    </row>
    <row r="64" spans="2:15" x14ac:dyDescent="0.25">
      <c r="B64" s="31"/>
      <c r="C64" s="14"/>
      <c r="D64" s="19"/>
      <c r="E64" s="70">
        <v>3212</v>
      </c>
      <c r="F64" s="71" t="s">
        <v>108</v>
      </c>
      <c r="G64" s="74">
        <v>48473.33</v>
      </c>
      <c r="H64" s="74"/>
      <c r="I64" s="74"/>
      <c r="J64" s="74">
        <v>60581.18</v>
      </c>
      <c r="K64" s="87">
        <f t="shared" si="24"/>
        <v>124.97837470625599</v>
      </c>
      <c r="L64" s="87" t="e">
        <f t="shared" si="25"/>
        <v>#DIV/0!</v>
      </c>
    </row>
    <row r="65" spans="2:12" x14ac:dyDescent="0.25">
      <c r="B65" s="31"/>
      <c r="C65" s="14"/>
      <c r="D65" s="19"/>
      <c r="E65" s="70">
        <v>3213</v>
      </c>
      <c r="F65" s="71" t="s">
        <v>109</v>
      </c>
      <c r="G65" s="74">
        <v>3989.44</v>
      </c>
      <c r="H65" s="74"/>
      <c r="I65" s="74"/>
      <c r="J65" s="74">
        <v>2357.8200000000002</v>
      </c>
      <c r="K65" s="87">
        <f t="shared" si="24"/>
        <v>59.101528034009789</v>
      </c>
      <c r="L65" s="87" t="e">
        <f t="shared" si="25"/>
        <v>#DIV/0!</v>
      </c>
    </row>
    <row r="66" spans="2:12" x14ac:dyDescent="0.25">
      <c r="B66" s="31"/>
      <c r="C66" s="14"/>
      <c r="D66" s="19"/>
      <c r="E66" s="70">
        <v>3214</v>
      </c>
      <c r="F66" s="71" t="s">
        <v>110</v>
      </c>
      <c r="G66" s="74">
        <v>3621.2</v>
      </c>
      <c r="H66" s="74"/>
      <c r="I66" s="74"/>
      <c r="J66" s="74">
        <v>2961.5</v>
      </c>
      <c r="K66" s="87">
        <f t="shared" si="24"/>
        <v>81.782282116425492</v>
      </c>
      <c r="L66" s="87" t="e">
        <f t="shared" si="25"/>
        <v>#DIV/0!</v>
      </c>
    </row>
    <row r="67" spans="2:12" s="59" customFormat="1" x14ac:dyDescent="0.25">
      <c r="B67" s="58"/>
      <c r="C67" s="10"/>
      <c r="D67" s="19">
        <v>322</v>
      </c>
      <c r="E67" s="58"/>
      <c r="F67" s="69" t="s">
        <v>111</v>
      </c>
      <c r="G67" s="75">
        <f t="shared" ref="G67" si="36">SUM(G68:G72)</f>
        <v>41357.57</v>
      </c>
      <c r="H67" s="75"/>
      <c r="I67" s="75">
        <f t="shared" ref="I67:J67" si="37">SUM(I68:I72)</f>
        <v>0</v>
      </c>
      <c r="J67" s="75">
        <f t="shared" si="37"/>
        <v>46703.180000000008</v>
      </c>
      <c r="K67" s="87">
        <f t="shared" si="24"/>
        <v>112.92534837032255</v>
      </c>
      <c r="L67" s="87" t="e">
        <f t="shared" si="25"/>
        <v>#DIV/0!</v>
      </c>
    </row>
    <row r="68" spans="2:12" x14ac:dyDescent="0.25">
      <c r="B68" s="31"/>
      <c r="C68" s="14"/>
      <c r="D68" s="19"/>
      <c r="E68" s="70">
        <v>3221</v>
      </c>
      <c r="F68" s="71" t="s">
        <v>112</v>
      </c>
      <c r="G68" s="74">
        <v>8025.91</v>
      </c>
      <c r="H68" s="74"/>
      <c r="I68" s="74"/>
      <c r="J68" s="74">
        <v>12734.11</v>
      </c>
      <c r="K68" s="87">
        <f t="shared" si="24"/>
        <v>158.66250680608181</v>
      </c>
      <c r="L68" s="87" t="e">
        <f t="shared" si="25"/>
        <v>#DIV/0!</v>
      </c>
    </row>
    <row r="69" spans="2:12" x14ac:dyDescent="0.25">
      <c r="B69" s="31"/>
      <c r="C69" s="14"/>
      <c r="D69" s="19"/>
      <c r="E69" s="70">
        <v>3223</v>
      </c>
      <c r="F69" s="71" t="s">
        <v>113</v>
      </c>
      <c r="G69" s="74">
        <v>31403.93</v>
      </c>
      <c r="H69" s="74"/>
      <c r="I69" s="74"/>
      <c r="J69" s="74">
        <v>31779.27</v>
      </c>
      <c r="K69" s="87">
        <f t="shared" si="24"/>
        <v>101.19520072806174</v>
      </c>
      <c r="L69" s="87" t="e">
        <f t="shared" si="25"/>
        <v>#DIV/0!</v>
      </c>
    </row>
    <row r="70" spans="2:12" x14ac:dyDescent="0.25">
      <c r="B70" s="31"/>
      <c r="C70" s="14"/>
      <c r="D70" s="19"/>
      <c r="E70" s="70">
        <v>3224</v>
      </c>
      <c r="F70" s="71" t="s">
        <v>114</v>
      </c>
      <c r="G70" s="74">
        <v>519.72</v>
      </c>
      <c r="H70" s="74"/>
      <c r="I70" s="74"/>
      <c r="J70" s="74">
        <v>703.57</v>
      </c>
      <c r="K70" s="87">
        <f t="shared" si="24"/>
        <v>135.37481720926655</v>
      </c>
      <c r="L70" s="87" t="e">
        <f t="shared" si="25"/>
        <v>#DIV/0!</v>
      </c>
    </row>
    <row r="71" spans="2:12" x14ac:dyDescent="0.25">
      <c r="B71" s="31"/>
      <c r="C71" s="14"/>
      <c r="D71" s="19"/>
      <c r="E71" s="70">
        <v>3225</v>
      </c>
      <c r="F71" s="71" t="s">
        <v>115</v>
      </c>
      <c r="G71" s="74">
        <v>1393.61</v>
      </c>
      <c r="H71" s="74"/>
      <c r="I71" s="74"/>
      <c r="J71" s="74">
        <v>1486.23</v>
      </c>
      <c r="K71" s="87">
        <f t="shared" si="24"/>
        <v>106.64604875108532</v>
      </c>
      <c r="L71" s="87" t="e">
        <f t="shared" si="25"/>
        <v>#DIV/0!</v>
      </c>
    </row>
    <row r="72" spans="2:12" x14ac:dyDescent="0.25">
      <c r="B72" s="31"/>
      <c r="C72" s="14"/>
      <c r="D72" s="19"/>
      <c r="E72" s="70">
        <v>3227</v>
      </c>
      <c r="F72" s="71" t="s">
        <v>116</v>
      </c>
      <c r="G72" s="74">
        <v>14.4</v>
      </c>
      <c r="H72" s="74"/>
      <c r="I72" s="74"/>
      <c r="J72" s="74">
        <v>0</v>
      </c>
      <c r="K72" s="87">
        <f t="shared" si="24"/>
        <v>0</v>
      </c>
      <c r="L72" s="87" t="e">
        <f t="shared" si="25"/>
        <v>#DIV/0!</v>
      </c>
    </row>
    <row r="73" spans="2:12" s="59" customFormat="1" x14ac:dyDescent="0.25">
      <c r="B73" s="58"/>
      <c r="C73" s="10"/>
      <c r="D73" s="19">
        <v>323</v>
      </c>
      <c r="E73" s="58"/>
      <c r="F73" s="69" t="s">
        <v>117</v>
      </c>
      <c r="G73" s="75">
        <f t="shared" ref="G73" si="38">SUM(G74:G82)</f>
        <v>131499.1</v>
      </c>
      <c r="H73" s="75"/>
      <c r="I73" s="75">
        <f t="shared" ref="I73:J73" si="39">SUM(I74:I82)</f>
        <v>0</v>
      </c>
      <c r="J73" s="75">
        <f t="shared" si="39"/>
        <v>137524.4</v>
      </c>
      <c r="K73" s="87">
        <f t="shared" si="24"/>
        <v>104.58200854606609</v>
      </c>
      <c r="L73" s="87" t="e">
        <f t="shared" si="25"/>
        <v>#DIV/0!</v>
      </c>
    </row>
    <row r="74" spans="2:12" x14ac:dyDescent="0.25">
      <c r="B74" s="31"/>
      <c r="C74" s="14"/>
      <c r="D74" s="19"/>
      <c r="E74" s="70">
        <v>3231</v>
      </c>
      <c r="F74" s="71" t="s">
        <v>118</v>
      </c>
      <c r="G74" s="74">
        <v>96316.84</v>
      </c>
      <c r="H74" s="74"/>
      <c r="I74" s="74"/>
      <c r="J74" s="74">
        <v>114622.09</v>
      </c>
      <c r="K74" s="87">
        <f t="shared" si="24"/>
        <v>119.00524352750776</v>
      </c>
      <c r="L74" s="87" t="e">
        <f t="shared" si="25"/>
        <v>#DIV/0!</v>
      </c>
    </row>
    <row r="75" spans="2:12" x14ac:dyDescent="0.25">
      <c r="B75" s="31"/>
      <c r="C75" s="14"/>
      <c r="D75" s="19"/>
      <c r="E75" s="70">
        <v>3232</v>
      </c>
      <c r="F75" s="71" t="s">
        <v>119</v>
      </c>
      <c r="G75" s="74">
        <v>21172.41</v>
      </c>
      <c r="H75" s="74"/>
      <c r="I75" s="74"/>
      <c r="J75" s="74">
        <v>4009.36</v>
      </c>
      <c r="K75" s="87">
        <f t="shared" si="24"/>
        <v>18.936720004949841</v>
      </c>
      <c r="L75" s="87" t="e">
        <f t="shared" si="25"/>
        <v>#DIV/0!</v>
      </c>
    </row>
    <row r="76" spans="2:12" x14ac:dyDescent="0.25">
      <c r="B76" s="31"/>
      <c r="C76" s="14"/>
      <c r="D76" s="19"/>
      <c r="E76" s="70">
        <v>3233</v>
      </c>
      <c r="F76" s="71" t="s">
        <v>120</v>
      </c>
      <c r="G76" s="74">
        <v>816.98</v>
      </c>
      <c r="H76" s="74"/>
      <c r="I76" s="74"/>
      <c r="J76" s="74">
        <v>5741.25</v>
      </c>
      <c r="K76" s="87">
        <f t="shared" si="24"/>
        <v>702.74058116477761</v>
      </c>
      <c r="L76" s="87" t="e">
        <f t="shared" si="25"/>
        <v>#DIV/0!</v>
      </c>
    </row>
    <row r="77" spans="2:12" x14ac:dyDescent="0.25">
      <c r="B77" s="31"/>
      <c r="C77" s="14"/>
      <c r="D77" s="19"/>
      <c r="E77" s="70">
        <v>3234</v>
      </c>
      <c r="F77" s="71" t="s">
        <v>121</v>
      </c>
      <c r="G77" s="74">
        <v>3796.02</v>
      </c>
      <c r="H77" s="74"/>
      <c r="I77" s="74"/>
      <c r="J77" s="74">
        <v>4902.07</v>
      </c>
      <c r="K77" s="87">
        <f t="shared" si="24"/>
        <v>129.13709622183234</v>
      </c>
      <c r="L77" s="87" t="e">
        <f t="shared" si="25"/>
        <v>#DIV/0!</v>
      </c>
    </row>
    <row r="78" spans="2:12" x14ac:dyDescent="0.25">
      <c r="B78" s="31"/>
      <c r="C78" s="14"/>
      <c r="D78" s="19"/>
      <c r="E78" s="70">
        <v>3235</v>
      </c>
      <c r="F78" s="71" t="s">
        <v>122</v>
      </c>
      <c r="G78" s="74">
        <v>5996.74</v>
      </c>
      <c r="H78" s="74"/>
      <c r="I78" s="74"/>
      <c r="J78" s="74">
        <v>6145.64</v>
      </c>
      <c r="K78" s="87">
        <f t="shared" si="24"/>
        <v>102.48301577190276</v>
      </c>
      <c r="L78" s="87" t="e">
        <f t="shared" si="25"/>
        <v>#DIV/0!</v>
      </c>
    </row>
    <row r="79" spans="2:12" x14ac:dyDescent="0.25">
      <c r="B79" s="31"/>
      <c r="C79" s="14"/>
      <c r="D79" s="19"/>
      <c r="E79" s="70">
        <v>3236</v>
      </c>
      <c r="F79" s="71" t="s">
        <v>123</v>
      </c>
      <c r="G79" s="74">
        <v>0</v>
      </c>
      <c r="H79" s="74"/>
      <c r="I79" s="74"/>
      <c r="J79" s="74">
        <v>416.4</v>
      </c>
      <c r="K79" s="87" t="e">
        <f t="shared" si="24"/>
        <v>#DIV/0!</v>
      </c>
      <c r="L79" s="87" t="e">
        <f t="shared" si="25"/>
        <v>#DIV/0!</v>
      </c>
    </row>
    <row r="80" spans="2:12" x14ac:dyDescent="0.25">
      <c r="B80" s="31"/>
      <c r="C80" s="14"/>
      <c r="D80" s="19"/>
      <c r="E80" s="70">
        <v>3237</v>
      </c>
      <c r="F80" s="71" t="s">
        <v>249</v>
      </c>
      <c r="G80" s="74">
        <v>331.81</v>
      </c>
      <c r="H80" s="74"/>
      <c r="I80" s="74"/>
      <c r="J80" s="74"/>
      <c r="K80" s="87"/>
      <c r="L80" s="87"/>
    </row>
    <row r="81" spans="2:12" x14ac:dyDescent="0.25">
      <c r="B81" s="31"/>
      <c r="C81" s="14"/>
      <c r="D81" s="19"/>
      <c r="E81" s="70">
        <v>3238</v>
      </c>
      <c r="F81" s="71" t="s">
        <v>124</v>
      </c>
      <c r="G81" s="74">
        <v>1835.96</v>
      </c>
      <c r="H81" s="74"/>
      <c r="I81" s="74"/>
      <c r="J81" s="74">
        <v>1235.82</v>
      </c>
      <c r="K81" s="87">
        <f t="shared" si="24"/>
        <v>67.311924007058977</v>
      </c>
      <c r="L81" s="87" t="e">
        <f t="shared" si="25"/>
        <v>#DIV/0!</v>
      </c>
    </row>
    <row r="82" spans="2:12" x14ac:dyDescent="0.25">
      <c r="B82" s="31"/>
      <c r="C82" s="14"/>
      <c r="D82" s="19"/>
      <c r="E82" s="70">
        <v>3239</v>
      </c>
      <c r="F82" s="71" t="s">
        <v>125</v>
      </c>
      <c r="G82" s="74">
        <v>1232.3399999999999</v>
      </c>
      <c r="H82" s="74"/>
      <c r="I82" s="74"/>
      <c r="J82" s="74">
        <v>451.77</v>
      </c>
      <c r="K82" s="87">
        <f t="shared" si="24"/>
        <v>36.659525780222992</v>
      </c>
      <c r="L82" s="87" t="e">
        <f t="shared" si="25"/>
        <v>#DIV/0!</v>
      </c>
    </row>
    <row r="83" spans="2:12" s="59" customFormat="1" x14ac:dyDescent="0.25">
      <c r="B83" s="58"/>
      <c r="C83" s="10"/>
      <c r="D83" s="19">
        <v>324</v>
      </c>
      <c r="E83" s="78"/>
      <c r="F83" s="69" t="s">
        <v>220</v>
      </c>
      <c r="G83" s="75">
        <f>+G84</f>
        <v>3300.34</v>
      </c>
      <c r="H83" s="75"/>
      <c r="I83" s="75"/>
      <c r="J83" s="75">
        <f>+J84</f>
        <v>314.06</v>
      </c>
      <c r="K83" s="152"/>
      <c r="L83" s="152"/>
    </row>
    <row r="84" spans="2:12" x14ac:dyDescent="0.25">
      <c r="B84" s="31"/>
      <c r="C84" s="14"/>
      <c r="D84" s="19"/>
      <c r="E84" s="70">
        <v>3241</v>
      </c>
      <c r="F84" s="71" t="s">
        <v>220</v>
      </c>
      <c r="G84" s="74">
        <v>3300.34</v>
      </c>
      <c r="H84" s="74"/>
      <c r="I84" s="74"/>
      <c r="J84" s="74">
        <v>314.06</v>
      </c>
      <c r="K84" s="87"/>
      <c r="L84" s="87"/>
    </row>
    <row r="85" spans="2:12" s="59" customFormat="1" x14ac:dyDescent="0.25">
      <c r="B85" s="58"/>
      <c r="C85" s="10"/>
      <c r="D85" s="19">
        <v>329</v>
      </c>
      <c r="E85" s="58"/>
      <c r="F85" s="69" t="s">
        <v>126</v>
      </c>
      <c r="G85" s="75">
        <f t="shared" ref="G85" si="40">SUM(G86:G90)</f>
        <v>9220.02</v>
      </c>
      <c r="H85" s="75"/>
      <c r="I85" s="75">
        <f t="shared" ref="I85:J85" si="41">SUM(I86:I90)</f>
        <v>0</v>
      </c>
      <c r="J85" s="75">
        <f t="shared" si="41"/>
        <v>13989.36</v>
      </c>
      <c r="K85" s="87">
        <f t="shared" si="24"/>
        <v>151.72808735772807</v>
      </c>
      <c r="L85" s="87" t="e">
        <f t="shared" si="25"/>
        <v>#DIV/0!</v>
      </c>
    </row>
    <row r="86" spans="2:12" x14ac:dyDescent="0.25">
      <c r="B86" s="31"/>
      <c r="C86" s="14"/>
      <c r="D86" s="19"/>
      <c r="E86" s="70">
        <v>3292</v>
      </c>
      <c r="F86" s="71" t="s">
        <v>127</v>
      </c>
      <c r="G86" s="74">
        <v>3883.9</v>
      </c>
      <c r="H86" s="74"/>
      <c r="I86" s="74"/>
      <c r="J86" s="74">
        <v>5603.43</v>
      </c>
      <c r="K86" s="87">
        <f t="shared" si="24"/>
        <v>144.27328201035044</v>
      </c>
      <c r="L86" s="87" t="e">
        <f t="shared" si="25"/>
        <v>#DIV/0!</v>
      </c>
    </row>
    <row r="87" spans="2:12" x14ac:dyDescent="0.25">
      <c r="B87" s="31"/>
      <c r="C87" s="14"/>
      <c r="D87" s="19"/>
      <c r="E87" s="70">
        <v>3293</v>
      </c>
      <c r="F87" s="71" t="s">
        <v>128</v>
      </c>
      <c r="G87" s="74">
        <v>1459.55</v>
      </c>
      <c r="H87" s="74"/>
      <c r="I87" s="74"/>
      <c r="J87" s="74">
        <v>2375.08</v>
      </c>
      <c r="K87" s="87">
        <f t="shared" si="24"/>
        <v>162.72686787023397</v>
      </c>
      <c r="L87" s="87" t="e">
        <f t="shared" si="25"/>
        <v>#DIV/0!</v>
      </c>
    </row>
    <row r="88" spans="2:12" x14ac:dyDescent="0.25">
      <c r="B88" s="31"/>
      <c r="C88" s="14"/>
      <c r="D88" s="19"/>
      <c r="E88" s="70">
        <v>3294</v>
      </c>
      <c r="F88" s="71" t="s">
        <v>129</v>
      </c>
      <c r="G88" s="74">
        <v>176.36</v>
      </c>
      <c r="H88" s="74"/>
      <c r="I88" s="74"/>
      <c r="J88" s="74">
        <v>334.09</v>
      </c>
      <c r="K88" s="87">
        <f t="shared" si="24"/>
        <v>189.43638013154907</v>
      </c>
      <c r="L88" s="87" t="e">
        <f t="shared" si="25"/>
        <v>#DIV/0!</v>
      </c>
    </row>
    <row r="89" spans="2:12" x14ac:dyDescent="0.25">
      <c r="B89" s="31"/>
      <c r="C89" s="14"/>
      <c r="D89" s="19"/>
      <c r="E89" s="70">
        <v>3295</v>
      </c>
      <c r="F89" s="71" t="s">
        <v>130</v>
      </c>
      <c r="G89" s="74">
        <v>1384.43</v>
      </c>
      <c r="H89" s="74"/>
      <c r="I89" s="74"/>
      <c r="J89" s="74">
        <v>1842.28</v>
      </c>
      <c r="K89" s="87">
        <f t="shared" si="24"/>
        <v>133.07137233374021</v>
      </c>
      <c r="L89" s="87" t="e">
        <f t="shared" si="25"/>
        <v>#DIV/0!</v>
      </c>
    </row>
    <row r="90" spans="2:12" x14ac:dyDescent="0.25">
      <c r="B90" s="31"/>
      <c r="C90" s="14"/>
      <c r="D90" s="19"/>
      <c r="E90" s="70">
        <v>3299</v>
      </c>
      <c r="F90" s="71" t="s">
        <v>126</v>
      </c>
      <c r="G90" s="74">
        <v>2315.7800000000002</v>
      </c>
      <c r="H90" s="74"/>
      <c r="I90" s="74"/>
      <c r="J90" s="74">
        <v>3834.48</v>
      </c>
      <c r="K90" s="87">
        <f t="shared" si="24"/>
        <v>165.58049555657271</v>
      </c>
      <c r="L90" s="87" t="e">
        <f t="shared" si="25"/>
        <v>#DIV/0!</v>
      </c>
    </row>
    <row r="91" spans="2:12" s="59" customFormat="1" x14ac:dyDescent="0.25">
      <c r="B91" s="58"/>
      <c r="C91" s="10">
        <v>34</v>
      </c>
      <c r="D91" s="19"/>
      <c r="E91" s="58"/>
      <c r="F91" s="72" t="s">
        <v>131</v>
      </c>
      <c r="G91" s="75">
        <f t="shared" ref="G91:J91" si="42">+G92</f>
        <v>912.98</v>
      </c>
      <c r="H91" s="75">
        <v>1050</v>
      </c>
      <c r="I91" s="75">
        <f t="shared" si="42"/>
        <v>0</v>
      </c>
      <c r="J91" s="75">
        <f t="shared" si="42"/>
        <v>1002.73</v>
      </c>
      <c r="K91" s="87">
        <f t="shared" si="24"/>
        <v>109.83044535477229</v>
      </c>
      <c r="L91" s="87">
        <f t="shared" si="25"/>
        <v>95.498095238095232</v>
      </c>
    </row>
    <row r="92" spans="2:12" s="59" customFormat="1" x14ac:dyDescent="0.25">
      <c r="B92" s="58"/>
      <c r="C92" s="10"/>
      <c r="D92" s="19">
        <v>343</v>
      </c>
      <c r="E92" s="58"/>
      <c r="F92" s="69" t="s">
        <v>132</v>
      </c>
      <c r="G92" s="75">
        <f t="shared" ref="G92" si="43">+G93+G94</f>
        <v>912.98</v>
      </c>
      <c r="H92" s="75"/>
      <c r="I92" s="75">
        <f t="shared" ref="I92:J92" si="44">+I93+I94</f>
        <v>0</v>
      </c>
      <c r="J92" s="75">
        <f t="shared" si="44"/>
        <v>1002.73</v>
      </c>
      <c r="K92" s="87">
        <f t="shared" si="24"/>
        <v>109.83044535477229</v>
      </c>
      <c r="L92" s="87" t="e">
        <f t="shared" si="25"/>
        <v>#DIV/0!</v>
      </c>
    </row>
    <row r="93" spans="2:12" x14ac:dyDescent="0.25">
      <c r="B93" s="31"/>
      <c r="C93" s="14"/>
      <c r="D93" s="19"/>
      <c r="E93" s="70">
        <v>3431</v>
      </c>
      <c r="F93" s="71" t="s">
        <v>133</v>
      </c>
      <c r="G93" s="74">
        <v>912.98</v>
      </c>
      <c r="H93" s="74"/>
      <c r="I93" s="74"/>
      <c r="J93" s="74">
        <v>1002.73</v>
      </c>
      <c r="K93" s="87">
        <f t="shared" si="24"/>
        <v>109.83044535477229</v>
      </c>
      <c r="L93" s="87" t="e">
        <f t="shared" si="25"/>
        <v>#DIV/0!</v>
      </c>
    </row>
    <row r="94" spans="2:12" x14ac:dyDescent="0.25">
      <c r="B94" s="31"/>
      <c r="C94" s="14"/>
      <c r="D94" s="19"/>
      <c r="E94" s="70">
        <v>3434</v>
      </c>
      <c r="F94" s="71" t="s">
        <v>134</v>
      </c>
      <c r="G94" s="74">
        <v>0</v>
      </c>
      <c r="H94" s="74"/>
      <c r="I94" s="74"/>
      <c r="J94" s="74">
        <v>0</v>
      </c>
      <c r="K94" s="87" t="e">
        <f t="shared" si="24"/>
        <v>#DIV/0!</v>
      </c>
      <c r="L94" s="87" t="e">
        <f t="shared" si="25"/>
        <v>#DIV/0!</v>
      </c>
    </row>
    <row r="95" spans="2:12" s="59" customFormat="1" x14ac:dyDescent="0.25">
      <c r="B95" s="58"/>
      <c r="C95" s="10">
        <v>37</v>
      </c>
      <c r="D95" s="19"/>
      <c r="E95" s="58"/>
      <c r="F95" s="69" t="s">
        <v>135</v>
      </c>
      <c r="G95" s="75">
        <f t="shared" ref="G95:J96" si="45">+G96</f>
        <v>119476.91</v>
      </c>
      <c r="H95" s="75">
        <v>139240</v>
      </c>
      <c r="I95" s="75">
        <f t="shared" si="45"/>
        <v>0</v>
      </c>
      <c r="J95" s="75">
        <f t="shared" si="45"/>
        <v>153790.44</v>
      </c>
      <c r="K95" s="87">
        <f t="shared" si="24"/>
        <v>128.71980033631601</v>
      </c>
      <c r="L95" s="87">
        <f t="shared" si="25"/>
        <v>110.44989945417984</v>
      </c>
    </row>
    <row r="96" spans="2:12" s="59" customFormat="1" ht="24" x14ac:dyDescent="0.25">
      <c r="B96" s="58"/>
      <c r="C96" s="10"/>
      <c r="D96" s="19">
        <v>372</v>
      </c>
      <c r="E96" s="58"/>
      <c r="F96" s="69" t="s">
        <v>136</v>
      </c>
      <c r="G96" s="75">
        <f t="shared" si="45"/>
        <v>119476.91</v>
      </c>
      <c r="H96" s="75"/>
      <c r="I96" s="75">
        <f t="shared" si="45"/>
        <v>0</v>
      </c>
      <c r="J96" s="75">
        <f t="shared" si="45"/>
        <v>153790.44</v>
      </c>
      <c r="K96" s="87">
        <f t="shared" si="24"/>
        <v>128.71980033631601</v>
      </c>
      <c r="L96" s="87" t="e">
        <f t="shared" si="25"/>
        <v>#DIV/0!</v>
      </c>
    </row>
    <row r="97" spans="2:14" x14ac:dyDescent="0.25">
      <c r="B97" s="31"/>
      <c r="C97" s="14"/>
      <c r="D97" s="19"/>
      <c r="E97" s="70">
        <v>3722</v>
      </c>
      <c r="F97" s="71" t="s">
        <v>135</v>
      </c>
      <c r="G97" s="74">
        <v>119476.91</v>
      </c>
      <c r="H97" s="74"/>
      <c r="I97" s="74"/>
      <c r="J97" s="74">
        <v>153790.44</v>
      </c>
      <c r="K97" s="87">
        <f t="shared" si="24"/>
        <v>128.71980033631601</v>
      </c>
      <c r="L97" s="87" t="e">
        <f t="shared" si="25"/>
        <v>#DIV/0!</v>
      </c>
    </row>
    <row r="98" spans="2:14" s="59" customFormat="1" x14ac:dyDescent="0.25">
      <c r="B98" s="58"/>
      <c r="C98" s="10">
        <v>38</v>
      </c>
      <c r="D98" s="19"/>
      <c r="E98" s="78"/>
      <c r="F98" s="69" t="s">
        <v>221</v>
      </c>
      <c r="G98" s="75"/>
      <c r="H98" s="75"/>
      <c r="I98" s="75"/>
      <c r="J98" s="75">
        <f>+J99</f>
        <v>221</v>
      </c>
      <c r="K98" s="152"/>
      <c r="L98" s="152"/>
    </row>
    <row r="99" spans="2:14" s="59" customFormat="1" x14ac:dyDescent="0.25">
      <c r="B99" s="58"/>
      <c r="C99" s="10"/>
      <c r="D99" s="19">
        <v>381</v>
      </c>
      <c r="E99" s="78"/>
      <c r="F99" s="69" t="s">
        <v>97</v>
      </c>
      <c r="G99" s="75"/>
      <c r="H99" s="75"/>
      <c r="I99" s="75"/>
      <c r="J99" s="75">
        <f>+J100</f>
        <v>221</v>
      </c>
      <c r="K99" s="152"/>
      <c r="L99" s="152"/>
    </row>
    <row r="100" spans="2:14" x14ac:dyDescent="0.25">
      <c r="B100" s="31"/>
      <c r="C100" s="14"/>
      <c r="D100" s="19"/>
      <c r="E100" s="70">
        <v>3811</v>
      </c>
      <c r="F100" s="71" t="s">
        <v>222</v>
      </c>
      <c r="G100" s="74"/>
      <c r="H100" s="74"/>
      <c r="I100" s="74"/>
      <c r="J100" s="74">
        <v>221</v>
      </c>
      <c r="K100" s="87"/>
      <c r="L100" s="87"/>
    </row>
    <row r="101" spans="2:14" s="59" customFormat="1" x14ac:dyDescent="0.25">
      <c r="B101" s="78">
        <v>4</v>
      </c>
      <c r="C101" s="80"/>
      <c r="D101" s="79"/>
      <c r="E101" s="58"/>
      <c r="F101" s="69" t="s">
        <v>137</v>
      </c>
      <c r="G101" s="75">
        <f>+G102+G107+G117</f>
        <v>3190.15</v>
      </c>
      <c r="H101" s="75">
        <f>+H102+H107+H117</f>
        <v>5191</v>
      </c>
      <c r="I101" s="75">
        <f t="shared" ref="I101:J101" si="46">+I102+I107+I117</f>
        <v>0</v>
      </c>
      <c r="J101" s="75">
        <f t="shared" si="46"/>
        <v>9222.41</v>
      </c>
      <c r="K101" s="87">
        <f t="shared" si="24"/>
        <v>289.09016817391029</v>
      </c>
      <c r="L101" s="87">
        <f t="shared" si="25"/>
        <v>177.66152957041032</v>
      </c>
      <c r="N101" s="77"/>
    </row>
    <row r="102" spans="2:14" s="59" customFormat="1" ht="24" x14ac:dyDescent="0.25">
      <c r="B102" s="58"/>
      <c r="C102" s="10">
        <v>41</v>
      </c>
      <c r="D102" s="19"/>
      <c r="E102" s="58"/>
      <c r="F102" s="69" t="s">
        <v>138</v>
      </c>
      <c r="G102" s="75">
        <f t="shared" ref="G102:J102" si="47">+G103</f>
        <v>1077.48</v>
      </c>
      <c r="H102" s="75">
        <f>+H103</f>
        <v>0</v>
      </c>
      <c r="I102" s="75">
        <f t="shared" si="47"/>
        <v>0</v>
      </c>
      <c r="J102" s="75">
        <f t="shared" si="47"/>
        <v>297.5</v>
      </c>
      <c r="K102" s="87">
        <f t="shared" si="24"/>
        <v>27.610721312692576</v>
      </c>
      <c r="L102" s="87" t="e">
        <f t="shared" si="25"/>
        <v>#DIV/0!</v>
      </c>
      <c r="N102" s="77"/>
    </row>
    <row r="103" spans="2:14" s="59" customFormat="1" x14ac:dyDescent="0.25">
      <c r="B103" s="58"/>
      <c r="C103" s="10"/>
      <c r="D103" s="11">
        <v>411</v>
      </c>
      <c r="E103" s="11"/>
      <c r="F103" s="11" t="s">
        <v>49</v>
      </c>
      <c r="G103" s="75">
        <f>+G104</f>
        <v>1077.48</v>
      </c>
      <c r="H103" s="75">
        <f>+H104</f>
        <v>0</v>
      </c>
      <c r="I103" s="75">
        <f>+I104</f>
        <v>0</v>
      </c>
      <c r="J103" s="75">
        <f>+J104</f>
        <v>297.5</v>
      </c>
      <c r="K103" s="87">
        <f t="shared" si="24"/>
        <v>27.610721312692576</v>
      </c>
      <c r="L103" s="87" t="e">
        <f t="shared" si="25"/>
        <v>#DIV/0!</v>
      </c>
    </row>
    <row r="104" spans="2:14" s="59" customFormat="1" x14ac:dyDescent="0.25">
      <c r="B104" s="58"/>
      <c r="C104" s="10"/>
      <c r="D104" s="19"/>
      <c r="E104" s="11">
        <v>4111</v>
      </c>
      <c r="F104" s="11" t="s">
        <v>50</v>
      </c>
      <c r="G104" s="74">
        <v>1077.48</v>
      </c>
      <c r="H104" s="75"/>
      <c r="I104" s="75"/>
      <c r="J104" s="74">
        <v>297.5</v>
      </c>
      <c r="K104" s="87">
        <f t="shared" si="24"/>
        <v>27.610721312692576</v>
      </c>
      <c r="L104" s="87" t="e">
        <f t="shared" si="25"/>
        <v>#DIV/0!</v>
      </c>
    </row>
    <row r="105" spans="2:14" s="59" customFormat="1" x14ac:dyDescent="0.25">
      <c r="B105" s="58"/>
      <c r="C105" s="10"/>
      <c r="D105" s="19">
        <v>412</v>
      </c>
      <c r="E105" s="58"/>
      <c r="F105" s="69" t="s">
        <v>139</v>
      </c>
      <c r="G105" s="75">
        <f>+G106</f>
        <v>0</v>
      </c>
      <c r="H105" s="75"/>
      <c r="I105" s="75"/>
      <c r="J105" s="75">
        <v>297.5</v>
      </c>
      <c r="K105" s="87" t="e">
        <f t="shared" si="24"/>
        <v>#DIV/0!</v>
      </c>
      <c r="L105" s="87" t="e">
        <f t="shared" si="25"/>
        <v>#DIV/0!</v>
      </c>
    </row>
    <row r="106" spans="2:14" x14ac:dyDescent="0.25">
      <c r="B106" s="31"/>
      <c r="C106" s="14"/>
      <c r="D106" s="19"/>
      <c r="E106" s="70">
        <v>4123</v>
      </c>
      <c r="F106" s="71" t="s">
        <v>140</v>
      </c>
      <c r="G106" s="74"/>
      <c r="H106" s="74"/>
      <c r="I106" s="74"/>
      <c r="J106" s="74"/>
      <c r="K106" s="87" t="e">
        <f t="shared" si="24"/>
        <v>#DIV/0!</v>
      </c>
      <c r="L106" s="87" t="e">
        <f t="shared" si="25"/>
        <v>#DIV/0!</v>
      </c>
    </row>
    <row r="107" spans="2:14" s="59" customFormat="1" x14ac:dyDescent="0.25">
      <c r="B107" s="58"/>
      <c r="C107" s="10">
        <v>42</v>
      </c>
      <c r="D107" s="19"/>
      <c r="E107" s="58"/>
      <c r="F107" s="69" t="s">
        <v>141</v>
      </c>
      <c r="G107" s="75">
        <f>+G108+G113</f>
        <v>2112.67</v>
      </c>
      <c r="H107" s="75">
        <v>5191</v>
      </c>
      <c r="I107" s="75"/>
      <c r="J107" s="75">
        <f>+J108+J113+J115</f>
        <v>8924.91</v>
      </c>
      <c r="K107" s="87">
        <f t="shared" si="24"/>
        <v>422.44695101459291</v>
      </c>
      <c r="L107" s="87">
        <f t="shared" si="25"/>
        <v>171.93045655942979</v>
      </c>
    </row>
    <row r="108" spans="2:14" s="59" customFormat="1" x14ac:dyDescent="0.25">
      <c r="B108" s="58"/>
      <c r="C108" s="10"/>
      <c r="D108" s="19">
        <v>422</v>
      </c>
      <c r="E108" s="58"/>
      <c r="F108" s="72" t="s">
        <v>142</v>
      </c>
      <c r="G108" s="75">
        <f>+G109+G110+G112</f>
        <v>619.99</v>
      </c>
      <c r="H108" s="75"/>
      <c r="I108" s="75"/>
      <c r="J108" s="75">
        <f>SUM(J109:J112)</f>
        <v>7952.31</v>
      </c>
      <c r="K108" s="87">
        <f t="shared" si="24"/>
        <v>1282.6513330860175</v>
      </c>
      <c r="L108" s="87" t="e">
        <f t="shared" si="25"/>
        <v>#DIV/0!</v>
      </c>
    </row>
    <row r="109" spans="2:14" x14ac:dyDescent="0.25">
      <c r="B109" s="31"/>
      <c r="C109" s="14"/>
      <c r="D109" s="19"/>
      <c r="E109" s="70">
        <v>4221</v>
      </c>
      <c r="F109" s="73" t="s">
        <v>143</v>
      </c>
      <c r="G109" s="74">
        <v>400</v>
      </c>
      <c r="H109" s="74"/>
      <c r="I109" s="74"/>
      <c r="J109" s="74">
        <v>1490</v>
      </c>
      <c r="K109" s="87">
        <f t="shared" si="24"/>
        <v>372.5</v>
      </c>
      <c r="L109" s="87" t="e">
        <f t="shared" si="25"/>
        <v>#DIV/0!</v>
      </c>
    </row>
    <row r="110" spans="2:14" x14ac:dyDescent="0.25">
      <c r="B110" s="31"/>
      <c r="C110" s="14"/>
      <c r="D110" s="19"/>
      <c r="E110" s="70">
        <v>4222</v>
      </c>
      <c r="F110" s="73" t="s">
        <v>144</v>
      </c>
      <c r="G110" s="74"/>
      <c r="H110" s="74"/>
      <c r="I110" s="74"/>
      <c r="J110" s="74">
        <v>443.76</v>
      </c>
      <c r="K110" s="87" t="e">
        <f t="shared" si="24"/>
        <v>#DIV/0!</v>
      </c>
      <c r="L110" s="87" t="e">
        <f t="shared" si="25"/>
        <v>#DIV/0!</v>
      </c>
    </row>
    <row r="111" spans="2:14" x14ac:dyDescent="0.25">
      <c r="B111" s="31"/>
      <c r="C111" s="14"/>
      <c r="D111" s="19"/>
      <c r="E111" s="70">
        <v>4223</v>
      </c>
      <c r="F111" s="73" t="s">
        <v>251</v>
      </c>
      <c r="G111" s="74"/>
      <c r="H111" s="74"/>
      <c r="I111" s="74"/>
      <c r="J111" s="74">
        <v>1078</v>
      </c>
      <c r="K111" s="87"/>
      <c r="L111" s="87"/>
    </row>
    <row r="112" spans="2:14" x14ac:dyDescent="0.25">
      <c r="B112" s="31"/>
      <c r="C112" s="14"/>
      <c r="D112" s="19"/>
      <c r="E112" s="70">
        <v>4227</v>
      </c>
      <c r="F112" s="73" t="s">
        <v>145</v>
      </c>
      <c r="G112" s="74">
        <v>219.99</v>
      </c>
      <c r="H112" s="74"/>
      <c r="I112" s="74"/>
      <c r="J112" s="74">
        <v>4940.55</v>
      </c>
      <c r="K112" s="87">
        <f t="shared" si="24"/>
        <v>2245.8066275739807</v>
      </c>
      <c r="L112" s="87" t="e">
        <f t="shared" si="25"/>
        <v>#DIV/0!</v>
      </c>
    </row>
    <row r="113" spans="2:12" s="59" customFormat="1" x14ac:dyDescent="0.25">
      <c r="B113" s="58"/>
      <c r="C113" s="10"/>
      <c r="D113" s="19">
        <v>424</v>
      </c>
      <c r="E113" s="58"/>
      <c r="F113" s="72" t="s">
        <v>146</v>
      </c>
      <c r="G113" s="75">
        <f>+G114</f>
        <v>1492.68</v>
      </c>
      <c r="H113" s="75"/>
      <c r="I113" s="75"/>
      <c r="J113" s="75">
        <f>+J114</f>
        <v>972.6</v>
      </c>
      <c r="K113" s="87">
        <f t="shared" si="24"/>
        <v>65.157970897982153</v>
      </c>
      <c r="L113" s="87" t="e">
        <f t="shared" si="25"/>
        <v>#DIV/0!</v>
      </c>
    </row>
    <row r="114" spans="2:12" x14ac:dyDescent="0.25">
      <c r="B114" s="31"/>
      <c r="C114" s="14"/>
      <c r="D114" s="19"/>
      <c r="E114" s="70">
        <v>4241</v>
      </c>
      <c r="F114" s="73" t="s">
        <v>147</v>
      </c>
      <c r="G114" s="74">
        <v>1492.68</v>
      </c>
      <c r="H114" s="74"/>
      <c r="I114" s="74"/>
      <c r="J114" s="74">
        <v>972.6</v>
      </c>
      <c r="K114" s="87">
        <f t="shared" si="24"/>
        <v>65.157970897982153</v>
      </c>
      <c r="L114" s="87" t="e">
        <f t="shared" si="25"/>
        <v>#DIV/0!</v>
      </c>
    </row>
    <row r="115" spans="2:12" s="59" customFormat="1" x14ac:dyDescent="0.25">
      <c r="B115" s="58"/>
      <c r="C115" s="10"/>
      <c r="D115" s="19">
        <v>426</v>
      </c>
      <c r="E115" s="58"/>
      <c r="F115" s="72" t="s">
        <v>148</v>
      </c>
      <c r="G115" s="75"/>
      <c r="H115" s="75"/>
      <c r="I115" s="75"/>
      <c r="J115" s="75"/>
      <c r="K115" s="87" t="e">
        <f t="shared" si="24"/>
        <v>#DIV/0!</v>
      </c>
      <c r="L115" s="87" t="e">
        <f t="shared" si="25"/>
        <v>#DIV/0!</v>
      </c>
    </row>
    <row r="116" spans="2:12" x14ac:dyDescent="0.25">
      <c r="B116" s="31"/>
      <c r="C116" s="14"/>
      <c r="D116" s="19"/>
      <c r="E116" s="70">
        <v>4262</v>
      </c>
      <c r="F116" s="73" t="s">
        <v>149</v>
      </c>
      <c r="G116" s="74"/>
      <c r="H116" s="74"/>
      <c r="I116" s="74"/>
      <c r="J116" s="74"/>
      <c r="K116" s="87" t="e">
        <f t="shared" si="24"/>
        <v>#DIV/0!</v>
      </c>
      <c r="L116" s="87" t="e">
        <f t="shared" si="25"/>
        <v>#DIV/0!</v>
      </c>
    </row>
    <row r="117" spans="2:12" s="59" customFormat="1" x14ac:dyDescent="0.25">
      <c r="B117" s="58"/>
      <c r="C117" s="10">
        <v>45</v>
      </c>
      <c r="D117" s="19"/>
      <c r="E117" s="58"/>
      <c r="F117" s="69" t="s">
        <v>150</v>
      </c>
      <c r="G117" s="75"/>
      <c r="H117" s="75"/>
      <c r="I117" s="75"/>
      <c r="J117" s="75"/>
      <c r="K117" s="87" t="e">
        <f t="shared" si="24"/>
        <v>#DIV/0!</v>
      </c>
      <c r="L117" s="87" t="e">
        <f t="shared" si="25"/>
        <v>#DIV/0!</v>
      </c>
    </row>
    <row r="118" spans="2:12" s="59" customFormat="1" x14ac:dyDescent="0.25">
      <c r="B118" s="58"/>
      <c r="C118" s="10"/>
      <c r="D118" s="19">
        <v>451</v>
      </c>
      <c r="E118" s="58"/>
      <c r="F118" s="72" t="s">
        <v>151</v>
      </c>
      <c r="G118" s="75"/>
      <c r="H118" s="75"/>
      <c r="I118" s="75"/>
      <c r="J118" s="75"/>
      <c r="K118" s="87" t="e">
        <f t="shared" si="24"/>
        <v>#DIV/0!</v>
      </c>
      <c r="L118" s="87" t="e">
        <f t="shared" si="25"/>
        <v>#DIV/0!</v>
      </c>
    </row>
    <row r="119" spans="2:12" x14ac:dyDescent="0.25">
      <c r="H119" s="68"/>
    </row>
    <row r="121" spans="2:12" x14ac:dyDescent="0.25">
      <c r="G121" s="68"/>
      <c r="H121" s="68"/>
      <c r="I121" s="68"/>
      <c r="J121" s="68"/>
    </row>
    <row r="122" spans="2:12" x14ac:dyDescent="0.25">
      <c r="G122" s="68"/>
      <c r="H122" s="68"/>
      <c r="I122" s="68"/>
      <c r="J122" s="68"/>
    </row>
    <row r="123" spans="2:12" x14ac:dyDescent="0.25">
      <c r="G123" s="68"/>
      <c r="H123" s="68"/>
      <c r="I123" s="68"/>
      <c r="J123" s="68"/>
    </row>
    <row r="124" spans="2:12" x14ac:dyDescent="0.25">
      <c r="G124" s="68"/>
      <c r="H124" s="68"/>
      <c r="I124" s="68"/>
      <c r="J124" s="68"/>
    </row>
    <row r="125" spans="2:12" x14ac:dyDescent="0.25">
      <c r="G125" s="68"/>
      <c r="H125" s="68"/>
      <c r="I125" s="68"/>
      <c r="J125" s="68"/>
    </row>
    <row r="126" spans="2:12" x14ac:dyDescent="0.25">
      <c r="G126" s="68"/>
      <c r="H126" s="68"/>
      <c r="I126" s="68"/>
      <c r="J126" s="68"/>
    </row>
    <row r="127" spans="2:12" x14ac:dyDescent="0.25">
      <c r="G127" s="68"/>
      <c r="H127" s="68"/>
      <c r="I127" s="68"/>
      <c r="J127" s="68"/>
    </row>
    <row r="128" spans="2:12" x14ac:dyDescent="0.25">
      <c r="G128" s="68"/>
      <c r="H128" s="68"/>
      <c r="I128" s="68"/>
      <c r="J128" s="68"/>
    </row>
  </sheetData>
  <mergeCells count="7">
    <mergeCell ref="B2:L2"/>
    <mergeCell ref="B4:L4"/>
    <mergeCell ref="B6:L6"/>
    <mergeCell ref="B48:F48"/>
    <mergeCell ref="B9:F9"/>
    <mergeCell ref="B47:F47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40"/>
  <sheetViews>
    <sheetView workbookViewId="0">
      <selection activeCell="H35" sqref="B1:H3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  <col min="10" max="10" width="12.7109375" customWidth="1"/>
    <col min="11" max="11" width="11.42578125" customWidth="1"/>
  </cols>
  <sheetData>
    <row r="1" spans="2:11" ht="18" x14ac:dyDescent="0.25">
      <c r="B1" s="3"/>
      <c r="C1" s="3"/>
      <c r="D1" s="3"/>
      <c r="E1" s="3"/>
      <c r="F1" s="4"/>
      <c r="G1" s="4"/>
      <c r="H1" s="4"/>
    </row>
    <row r="2" spans="2:11" ht="15.75" customHeight="1" x14ac:dyDescent="0.25">
      <c r="B2" s="190" t="s">
        <v>54</v>
      </c>
      <c r="C2" s="190"/>
      <c r="D2" s="190"/>
      <c r="E2" s="190"/>
      <c r="F2" s="190"/>
      <c r="G2" s="190"/>
      <c r="H2" s="190"/>
    </row>
    <row r="3" spans="2:11" ht="18" x14ac:dyDescent="0.25">
      <c r="B3" s="3"/>
      <c r="C3" s="3"/>
      <c r="D3" s="3"/>
      <c r="E3" s="3"/>
      <c r="F3" s="4"/>
      <c r="G3" s="4"/>
      <c r="H3" s="4"/>
    </row>
    <row r="4" spans="2:11" ht="33.75" customHeight="1" x14ac:dyDescent="0.25">
      <c r="B4" s="36" t="s">
        <v>6</v>
      </c>
      <c r="C4" s="36" t="s">
        <v>247</v>
      </c>
      <c r="D4" s="36" t="s">
        <v>206</v>
      </c>
      <c r="E4" s="36" t="s">
        <v>207</v>
      </c>
      <c r="F4" s="36" t="s">
        <v>252</v>
      </c>
      <c r="G4" s="36" t="s">
        <v>35</v>
      </c>
      <c r="H4" s="36" t="s">
        <v>68</v>
      </c>
    </row>
    <row r="5" spans="2:11" x14ac:dyDescent="0.25">
      <c r="B5" s="36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51</v>
      </c>
      <c r="H5" s="38" t="s">
        <v>243</v>
      </c>
    </row>
    <row r="6" spans="2:11" x14ac:dyDescent="0.25">
      <c r="B6" s="176" t="s">
        <v>64</v>
      </c>
      <c r="C6" s="177">
        <f>+C7+C9+C11+C13+C15+C19</f>
        <v>1559913.5800000003</v>
      </c>
      <c r="D6" s="177">
        <f t="shared" ref="D6:E6" si="0">+D7+D9+D11+D13+D15+D19</f>
        <v>1864063</v>
      </c>
      <c r="E6" s="177">
        <f t="shared" si="0"/>
        <v>0</v>
      </c>
      <c r="F6" s="177">
        <f>+F7+F9+F11+F13+F15+F19</f>
        <v>1940411.5000000002</v>
      </c>
      <c r="G6" s="178">
        <f>+F6/C6*100</f>
        <v>124.39224357544217</v>
      </c>
      <c r="H6" s="178">
        <f>+F6/D6*100</f>
        <v>104.09581113943038</v>
      </c>
      <c r="I6" s="68"/>
      <c r="J6" s="68"/>
    </row>
    <row r="7" spans="2:11" x14ac:dyDescent="0.25">
      <c r="B7" s="10" t="s">
        <v>23</v>
      </c>
      <c r="C7" s="64">
        <f t="shared" ref="C7:F7" si="1">+C8</f>
        <v>203838.64</v>
      </c>
      <c r="D7" s="64">
        <f t="shared" si="1"/>
        <v>182157</v>
      </c>
      <c r="E7" s="64"/>
      <c r="F7" s="64">
        <f t="shared" si="1"/>
        <v>174818.54</v>
      </c>
      <c r="G7" s="74">
        <f t="shared" ref="G7:G35" si="2">+F7/C7*100</f>
        <v>85.763199754472453</v>
      </c>
      <c r="H7" s="74">
        <f t="shared" ref="H7:H35" si="3">+F7/D7*100</f>
        <v>95.971354381110814</v>
      </c>
      <c r="J7" s="68"/>
    </row>
    <row r="8" spans="2:11" x14ac:dyDescent="0.25">
      <c r="B8" s="23" t="s">
        <v>24</v>
      </c>
      <c r="C8" s="64">
        <v>203838.64</v>
      </c>
      <c r="D8" s="64">
        <v>182157</v>
      </c>
      <c r="E8" s="64"/>
      <c r="F8" s="64">
        <f>238125.03-63306.49</f>
        <v>174818.54</v>
      </c>
      <c r="G8" s="74">
        <f t="shared" si="2"/>
        <v>85.763199754472453</v>
      </c>
      <c r="H8" s="74">
        <f t="shared" si="3"/>
        <v>95.971354381110814</v>
      </c>
    </row>
    <row r="9" spans="2:11" x14ac:dyDescent="0.25">
      <c r="B9" s="10" t="s">
        <v>27</v>
      </c>
      <c r="C9" s="64">
        <f t="shared" ref="C9:F9" si="4">+C10</f>
        <v>0</v>
      </c>
      <c r="D9" s="64">
        <f t="shared" si="4"/>
        <v>0</v>
      </c>
      <c r="E9" s="64"/>
      <c r="F9" s="64">
        <f t="shared" si="4"/>
        <v>0</v>
      </c>
      <c r="G9" s="74" t="e">
        <f t="shared" si="2"/>
        <v>#DIV/0!</v>
      </c>
      <c r="H9" s="74" t="e">
        <f t="shared" si="3"/>
        <v>#DIV/0!</v>
      </c>
    </row>
    <row r="10" spans="2:11" x14ac:dyDescent="0.25">
      <c r="B10" s="23" t="s">
        <v>28</v>
      </c>
      <c r="C10" s="64"/>
      <c r="D10" s="64"/>
      <c r="E10" s="64"/>
      <c r="F10" s="64"/>
      <c r="G10" s="74" t="e">
        <f t="shared" si="2"/>
        <v>#DIV/0!</v>
      </c>
      <c r="H10" s="74" t="e">
        <f t="shared" si="3"/>
        <v>#DIV/0!</v>
      </c>
    </row>
    <row r="11" spans="2:11" x14ac:dyDescent="0.25">
      <c r="B11" s="10" t="s">
        <v>29</v>
      </c>
      <c r="C11" s="64">
        <f t="shared" ref="C11:F11" si="5">+C12</f>
        <v>1755.4</v>
      </c>
      <c r="D11" s="64">
        <f t="shared" si="5"/>
        <v>2241</v>
      </c>
      <c r="E11" s="64"/>
      <c r="F11" s="64">
        <f t="shared" si="5"/>
        <v>2255.1799999999998</v>
      </c>
      <c r="G11" s="74">
        <f t="shared" si="2"/>
        <v>128.4710037598268</v>
      </c>
      <c r="H11" s="74">
        <f t="shared" si="3"/>
        <v>100.63275323516288</v>
      </c>
      <c r="J11" s="68"/>
    </row>
    <row r="12" spans="2:11" x14ac:dyDescent="0.25">
      <c r="B12" s="23" t="s">
        <v>30</v>
      </c>
      <c r="C12" s="64">
        <f>1388.9+366.5</f>
        <v>1755.4</v>
      </c>
      <c r="D12" s="64">
        <v>2241</v>
      </c>
      <c r="E12" s="64"/>
      <c r="F12" s="64">
        <f>1228.33+1026.85</f>
        <v>2255.1799999999998</v>
      </c>
      <c r="G12" s="74">
        <f t="shared" si="2"/>
        <v>128.4710037598268</v>
      </c>
      <c r="H12" s="74">
        <f t="shared" si="3"/>
        <v>100.63275323516288</v>
      </c>
    </row>
    <row r="13" spans="2:11" x14ac:dyDescent="0.25">
      <c r="B13" s="10" t="s">
        <v>152</v>
      </c>
      <c r="C13" s="64">
        <f t="shared" ref="C13:F13" si="6">+C14</f>
        <v>2543</v>
      </c>
      <c r="D13" s="64">
        <f t="shared" si="6"/>
        <v>2440</v>
      </c>
      <c r="E13" s="64"/>
      <c r="F13" s="64">
        <f t="shared" si="6"/>
        <v>2382</v>
      </c>
      <c r="G13" s="74">
        <f t="shared" si="2"/>
        <v>93.668895005898548</v>
      </c>
      <c r="H13" s="74">
        <f t="shared" si="3"/>
        <v>97.622950819672127</v>
      </c>
    </row>
    <row r="14" spans="2:11" x14ac:dyDescent="0.25">
      <c r="B14" s="23" t="s">
        <v>153</v>
      </c>
      <c r="C14" s="64">
        <v>2543</v>
      </c>
      <c r="D14" s="64">
        <v>2440</v>
      </c>
      <c r="E14" s="64"/>
      <c r="F14" s="64">
        <v>2382</v>
      </c>
      <c r="G14" s="74">
        <f t="shared" si="2"/>
        <v>93.668895005898548</v>
      </c>
      <c r="H14" s="74">
        <f t="shared" si="3"/>
        <v>97.622950819672127</v>
      </c>
      <c r="J14" s="81"/>
    </row>
    <row r="15" spans="2:11" x14ac:dyDescent="0.25">
      <c r="B15" s="10" t="s">
        <v>154</v>
      </c>
      <c r="C15" s="64">
        <f>+C16+C17+C18</f>
        <v>1348712.9300000002</v>
      </c>
      <c r="D15" s="64">
        <f>+D16+D17+D18</f>
        <v>1675287</v>
      </c>
      <c r="E15" s="64"/>
      <c r="F15" s="64">
        <f>+F16+F17+F18</f>
        <v>1758484.7800000003</v>
      </c>
      <c r="G15" s="74">
        <f t="shared" si="2"/>
        <v>130.38243653525291</v>
      </c>
      <c r="H15" s="74">
        <f t="shared" si="3"/>
        <v>104.96618072007962</v>
      </c>
      <c r="J15" s="68"/>
      <c r="K15" s="68"/>
    </row>
    <row r="16" spans="2:11" x14ac:dyDescent="0.25">
      <c r="B16" s="23" t="s">
        <v>155</v>
      </c>
      <c r="C16" s="64">
        <f>1125183.77+186602.07+8480</f>
        <v>1320265.8400000001</v>
      </c>
      <c r="D16" s="76">
        <v>1651625</v>
      </c>
      <c r="E16" s="76"/>
      <c r="F16" s="64">
        <f>1421973.57+219907.07+7208+22585.82+63306.49</f>
        <v>1734980.9500000002</v>
      </c>
      <c r="G16" s="74">
        <f t="shared" si="2"/>
        <v>131.41148528087342</v>
      </c>
      <c r="H16" s="74">
        <f t="shared" si="3"/>
        <v>105.04690532051768</v>
      </c>
    </row>
    <row r="17" spans="2:11" x14ac:dyDescent="0.25">
      <c r="B17" s="23" t="s">
        <v>214</v>
      </c>
      <c r="C17" s="64">
        <v>19040</v>
      </c>
      <c r="D17" s="76">
        <v>4760</v>
      </c>
      <c r="E17" s="76"/>
      <c r="F17" s="64">
        <v>4760</v>
      </c>
      <c r="G17" s="74">
        <f t="shared" si="2"/>
        <v>25</v>
      </c>
      <c r="H17" s="74">
        <f t="shared" si="3"/>
        <v>100</v>
      </c>
      <c r="K17" s="68"/>
    </row>
    <row r="18" spans="2:11" x14ac:dyDescent="0.25">
      <c r="B18" s="23" t="s">
        <v>215</v>
      </c>
      <c r="C18" s="64">
        <v>9407.09</v>
      </c>
      <c r="D18" s="76">
        <v>18902</v>
      </c>
      <c r="E18" s="76"/>
      <c r="F18" s="64">
        <v>18743.830000000002</v>
      </c>
      <c r="G18" s="74">
        <f t="shared" si="2"/>
        <v>199.2521598071242</v>
      </c>
      <c r="H18" s="74">
        <f t="shared" si="3"/>
        <v>99.163210242302412</v>
      </c>
    </row>
    <row r="19" spans="2:11" x14ac:dyDescent="0.25">
      <c r="B19" s="10" t="s">
        <v>156</v>
      </c>
      <c r="C19" s="64">
        <f t="shared" ref="C19:F19" si="7">+C20</f>
        <v>3063.61</v>
      </c>
      <c r="D19" s="64">
        <f t="shared" si="7"/>
        <v>1938</v>
      </c>
      <c r="E19" s="64"/>
      <c r="F19" s="64">
        <f t="shared" si="7"/>
        <v>2471</v>
      </c>
      <c r="G19" s="74">
        <f t="shared" si="2"/>
        <v>80.656480426686159</v>
      </c>
      <c r="H19" s="74">
        <f t="shared" si="3"/>
        <v>127.50257997936016</v>
      </c>
    </row>
    <row r="20" spans="2:11" x14ac:dyDescent="0.25">
      <c r="B20" s="23" t="s">
        <v>157</v>
      </c>
      <c r="C20" s="64">
        <v>3063.61</v>
      </c>
      <c r="D20" s="76">
        <v>1938</v>
      </c>
      <c r="E20" s="76"/>
      <c r="F20" s="64">
        <v>2471</v>
      </c>
      <c r="G20" s="74">
        <f t="shared" si="2"/>
        <v>80.656480426686159</v>
      </c>
      <c r="H20" s="74">
        <f t="shared" si="3"/>
        <v>127.50257997936016</v>
      </c>
    </row>
    <row r="21" spans="2:11" ht="15.75" customHeight="1" x14ac:dyDescent="0.25">
      <c r="B21" s="176" t="s">
        <v>65</v>
      </c>
      <c r="C21" s="177">
        <f>+C22+C24+C26+C28+C30+C34</f>
        <v>1544774.0799999998</v>
      </c>
      <c r="D21" s="177">
        <f t="shared" ref="D21" si="8">+D22+D24+D26+D28+D30+D34</f>
        <v>1859759</v>
      </c>
      <c r="E21" s="177">
        <f t="shared" ref="E21" si="9">+E22+E24+E26+E28+E30+E34</f>
        <v>0</v>
      </c>
      <c r="F21" s="177">
        <f>+F22+F24+F26+F28+F30+F34</f>
        <v>1951231.33</v>
      </c>
      <c r="G21" s="178">
        <f t="shared" si="2"/>
        <v>126.3117600989266</v>
      </c>
      <c r="H21" s="178">
        <f t="shared" si="3"/>
        <v>104.91850449439954</v>
      </c>
      <c r="I21" s="68"/>
      <c r="J21" s="68"/>
    </row>
    <row r="22" spans="2:11" ht="15.75" customHeight="1" x14ac:dyDescent="0.25">
      <c r="B22" s="10" t="s">
        <v>23</v>
      </c>
      <c r="C22" s="64">
        <f>+C23</f>
        <v>193928.05000000002</v>
      </c>
      <c r="D22" s="64">
        <f t="shared" ref="D22" si="10">+D23</f>
        <v>182157</v>
      </c>
      <c r="E22" s="64"/>
      <c r="F22" s="64">
        <f>+F23</f>
        <v>173269.13</v>
      </c>
      <c r="G22" s="74">
        <f t="shared" si="2"/>
        <v>89.347121264819606</v>
      </c>
      <c r="H22" s="74">
        <f t="shared" si="3"/>
        <v>95.120763956367313</v>
      </c>
      <c r="J22" s="68"/>
    </row>
    <row r="23" spans="2:11" x14ac:dyDescent="0.25">
      <c r="B23" s="23" t="s">
        <v>24</v>
      </c>
      <c r="C23" s="64">
        <f>192850.57+1077.48</f>
        <v>193928.05000000002</v>
      </c>
      <c r="D23" s="64">
        <v>182157</v>
      </c>
      <c r="E23" s="64"/>
      <c r="F23" s="64">
        <f>238268.23+3612.3-65745.9-2865.5</f>
        <v>173269.13</v>
      </c>
      <c r="G23" s="74">
        <f t="shared" si="2"/>
        <v>89.347121264819606</v>
      </c>
      <c r="H23" s="74">
        <f t="shared" si="3"/>
        <v>95.120763956367313</v>
      </c>
    </row>
    <row r="24" spans="2:11" x14ac:dyDescent="0.25">
      <c r="B24" s="10" t="s">
        <v>27</v>
      </c>
      <c r="C24" s="64">
        <f t="shared" ref="C24" si="11">+C25</f>
        <v>0</v>
      </c>
      <c r="D24" s="64">
        <f t="shared" ref="D24" si="12">+D25</f>
        <v>0</v>
      </c>
      <c r="E24" s="64"/>
      <c r="F24" s="64">
        <f t="shared" ref="F24" si="13">+F25</f>
        <v>0</v>
      </c>
      <c r="G24" s="74" t="e">
        <f t="shared" si="2"/>
        <v>#DIV/0!</v>
      </c>
      <c r="H24" s="74" t="e">
        <f t="shared" si="3"/>
        <v>#DIV/0!</v>
      </c>
    </row>
    <row r="25" spans="2:11" x14ac:dyDescent="0.25">
      <c r="B25" s="23" t="s">
        <v>28</v>
      </c>
      <c r="C25" s="64"/>
      <c r="D25" s="64"/>
      <c r="E25" s="64"/>
      <c r="F25" s="64"/>
      <c r="G25" s="74" t="e">
        <f t="shared" si="2"/>
        <v>#DIV/0!</v>
      </c>
      <c r="H25" s="74" t="e">
        <f t="shared" si="3"/>
        <v>#DIV/0!</v>
      </c>
    </row>
    <row r="26" spans="2:11" x14ac:dyDescent="0.25">
      <c r="B26" s="10" t="s">
        <v>29</v>
      </c>
      <c r="C26" s="64">
        <f t="shared" ref="C26" si="14">+C27</f>
        <v>2153.85</v>
      </c>
      <c r="D26" s="64">
        <f t="shared" ref="D26" si="15">+D27</f>
        <v>2920</v>
      </c>
      <c r="E26" s="64"/>
      <c r="F26" s="64">
        <f t="shared" ref="F26" si="16">+F27</f>
        <v>1671.22</v>
      </c>
      <c r="G26" s="74">
        <f t="shared" si="2"/>
        <v>77.592218585323963</v>
      </c>
      <c r="H26" s="74">
        <f t="shared" si="3"/>
        <v>57.233561643835614</v>
      </c>
    </row>
    <row r="27" spans="2:11" x14ac:dyDescent="0.25">
      <c r="B27" s="23" t="s">
        <v>30</v>
      </c>
      <c r="C27" s="64">
        <f>1383.28+770.57</f>
        <v>2153.85</v>
      </c>
      <c r="D27" s="64">
        <v>2920</v>
      </c>
      <c r="E27" s="64"/>
      <c r="F27" s="64">
        <f>576.91+650.55+443.76</f>
        <v>1671.22</v>
      </c>
      <c r="G27" s="74">
        <f t="shared" si="2"/>
        <v>77.592218585323963</v>
      </c>
      <c r="H27" s="74">
        <f t="shared" si="3"/>
        <v>57.233561643835614</v>
      </c>
    </row>
    <row r="28" spans="2:11" x14ac:dyDescent="0.25">
      <c r="B28" s="10" t="s">
        <v>152</v>
      </c>
      <c r="C28" s="64">
        <f t="shared" ref="C28" si="17">+C29</f>
        <v>2543</v>
      </c>
      <c r="D28" s="64">
        <f t="shared" ref="D28" si="18">+D29</f>
        <v>2440</v>
      </c>
      <c r="E28" s="64"/>
      <c r="F28" s="64">
        <f t="shared" ref="F28" si="19">+F29</f>
        <v>2382</v>
      </c>
      <c r="G28" s="74">
        <f t="shared" si="2"/>
        <v>93.668895005898548</v>
      </c>
      <c r="H28" s="74">
        <f t="shared" si="3"/>
        <v>97.622950819672127</v>
      </c>
    </row>
    <row r="29" spans="2:11" x14ac:dyDescent="0.25">
      <c r="B29" s="23" t="s">
        <v>153</v>
      </c>
      <c r="C29" s="64">
        <v>2543</v>
      </c>
      <c r="D29" s="64">
        <v>2440</v>
      </c>
      <c r="E29" s="64"/>
      <c r="F29" s="64">
        <v>2382</v>
      </c>
      <c r="G29" s="74">
        <f t="shared" si="2"/>
        <v>93.668895005898548</v>
      </c>
      <c r="H29" s="74">
        <f t="shared" si="3"/>
        <v>97.622950819672127</v>
      </c>
    </row>
    <row r="30" spans="2:11" x14ac:dyDescent="0.25">
      <c r="B30" s="10" t="s">
        <v>154</v>
      </c>
      <c r="C30" s="64">
        <f>+C31+C32+C33</f>
        <v>1345254.02</v>
      </c>
      <c r="D30" s="64">
        <f>+D31+D32+D33</f>
        <v>1668042</v>
      </c>
      <c r="E30" s="64"/>
      <c r="F30" s="64">
        <f>+F31+F32+F33</f>
        <v>1771552.08</v>
      </c>
      <c r="G30" s="74">
        <f t="shared" si="2"/>
        <v>131.68903817882662</v>
      </c>
      <c r="H30" s="74">
        <f t="shared" si="3"/>
        <v>106.20548403457468</v>
      </c>
    </row>
    <row r="31" spans="2:11" x14ac:dyDescent="0.25">
      <c r="B31" s="23" t="s">
        <v>155</v>
      </c>
      <c r="C31" s="74">
        <f>1124332.31+191180.02+1492.68+8480</f>
        <v>1325485.01</v>
      </c>
      <c r="D31" s="76">
        <v>1636008</v>
      </c>
      <c r="E31" s="76"/>
      <c r="F31" s="74">
        <f>1424163.29+218443.72+7208+19434.96+972.6+65745.9+2865.5</f>
        <v>1738833.97</v>
      </c>
      <c r="G31" s="74">
        <f>+F31/C31*100</f>
        <v>131.18473290014799</v>
      </c>
      <c r="H31" s="74">
        <f t="shared" si="3"/>
        <v>106.28517525586672</v>
      </c>
    </row>
    <row r="32" spans="2:11" x14ac:dyDescent="0.25">
      <c r="B32" s="23" t="s">
        <v>214</v>
      </c>
      <c r="C32" s="74">
        <v>10015.65</v>
      </c>
      <c r="D32" s="76">
        <v>13784</v>
      </c>
      <c r="E32" s="76"/>
      <c r="F32" s="74">
        <f>9590.6+4193.75</f>
        <v>13784.35</v>
      </c>
      <c r="G32" s="74">
        <f t="shared" ref="G32:G33" si="20">+F32/C32*100</f>
        <v>137.62811200471262</v>
      </c>
      <c r="H32" s="74">
        <f t="shared" ref="H32:H33" si="21">+F32/D32*100</f>
        <v>100.00253917585607</v>
      </c>
    </row>
    <row r="33" spans="2:11" x14ac:dyDescent="0.25">
      <c r="B33" s="23" t="s">
        <v>215</v>
      </c>
      <c r="C33" s="74">
        <v>9753.36</v>
      </c>
      <c r="D33" s="76">
        <v>18250</v>
      </c>
      <c r="E33" s="76"/>
      <c r="F33" s="74">
        <f>18933.76</f>
        <v>18933.759999999998</v>
      </c>
      <c r="G33" s="74">
        <f t="shared" si="20"/>
        <v>194.12551161856013</v>
      </c>
      <c r="H33" s="74">
        <f t="shared" si="21"/>
        <v>103.74663013698628</v>
      </c>
    </row>
    <row r="34" spans="2:11" ht="15" customHeight="1" x14ac:dyDescent="0.25">
      <c r="B34" s="10" t="s">
        <v>156</v>
      </c>
      <c r="C34" s="64">
        <f>+C35</f>
        <v>895.16000000000008</v>
      </c>
      <c r="D34" s="64">
        <f t="shared" ref="D34:E34" si="22">+D35</f>
        <v>4200</v>
      </c>
      <c r="E34" s="64">
        <f t="shared" si="22"/>
        <v>0</v>
      </c>
      <c r="F34" s="64">
        <f t="shared" ref="F34" si="23">+F35</f>
        <v>2356.9</v>
      </c>
      <c r="G34" s="74">
        <f t="shared" si="2"/>
        <v>263.29371285580231</v>
      </c>
      <c r="H34" s="74">
        <f t="shared" si="3"/>
        <v>56.116666666666667</v>
      </c>
      <c r="I34" s="34"/>
      <c r="J34" s="34"/>
      <c r="K34" s="34"/>
    </row>
    <row r="35" spans="2:11" x14ac:dyDescent="0.25">
      <c r="B35" s="23" t="s">
        <v>157</v>
      </c>
      <c r="C35" s="82">
        <f>275.17+619.99</f>
        <v>895.16000000000008</v>
      </c>
      <c r="D35" s="82">
        <v>4200</v>
      </c>
      <c r="E35" s="82"/>
      <c r="F35" s="157">
        <v>2356.9</v>
      </c>
      <c r="G35" s="74">
        <f t="shared" si="2"/>
        <v>263.29371285580231</v>
      </c>
      <c r="H35" s="74">
        <f t="shared" si="3"/>
        <v>56.116666666666667</v>
      </c>
      <c r="I35" s="34"/>
      <c r="J35" s="156"/>
      <c r="K35" s="34"/>
    </row>
    <row r="36" spans="2:11" x14ac:dyDescent="0.25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8" spans="2:11" x14ac:dyDescent="0.25">
      <c r="C38" s="68"/>
    </row>
    <row r="39" spans="2:11" x14ac:dyDescent="0.25">
      <c r="C39" s="68"/>
    </row>
    <row r="40" spans="2:11" x14ac:dyDescent="0.25">
      <c r="C40" s="68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21"/>
  <sheetViews>
    <sheetView workbookViewId="0">
      <selection activeCell="B2" sqref="B2:H1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10" ht="18" x14ac:dyDescent="0.25">
      <c r="B1" s="3"/>
      <c r="C1" s="3"/>
      <c r="D1" s="3"/>
      <c r="E1" s="3"/>
      <c r="F1" s="4"/>
      <c r="G1" s="4"/>
      <c r="H1" s="4"/>
    </row>
    <row r="2" spans="2:10" ht="15.75" customHeight="1" x14ac:dyDescent="0.25">
      <c r="B2" s="190" t="s">
        <v>55</v>
      </c>
      <c r="C2" s="190"/>
      <c r="D2" s="190"/>
      <c r="E2" s="190"/>
      <c r="F2" s="190"/>
      <c r="G2" s="190"/>
      <c r="H2" s="190"/>
    </row>
    <row r="3" spans="2:10" ht="18" x14ac:dyDescent="0.25">
      <c r="B3" s="3"/>
      <c r="C3" s="3"/>
      <c r="D3" s="3"/>
      <c r="E3" s="3"/>
      <c r="F3" s="4"/>
      <c r="G3" s="4"/>
      <c r="H3" s="4"/>
    </row>
    <row r="4" spans="2:10" ht="25.5" x14ac:dyDescent="0.25">
      <c r="B4" s="36" t="s">
        <v>6</v>
      </c>
      <c r="C4" s="36" t="s">
        <v>210</v>
      </c>
      <c r="D4" s="36" t="s">
        <v>206</v>
      </c>
      <c r="E4" s="36" t="s">
        <v>67</v>
      </c>
      <c r="F4" s="36" t="s">
        <v>225</v>
      </c>
      <c r="G4" s="36" t="s">
        <v>35</v>
      </c>
      <c r="H4" s="36" t="s">
        <v>68</v>
      </c>
    </row>
    <row r="5" spans="2:10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51</v>
      </c>
      <c r="H5" s="38" t="s">
        <v>243</v>
      </c>
    </row>
    <row r="6" spans="2:10" ht="15.75" customHeight="1" x14ac:dyDescent="0.25">
      <c r="B6" s="10" t="s">
        <v>65</v>
      </c>
      <c r="C6" s="84">
        <f>+C14+C17</f>
        <v>1544774.08</v>
      </c>
      <c r="D6" s="84">
        <f>+D14+D17</f>
        <v>1859759</v>
      </c>
      <c r="E6" s="84">
        <f t="shared" ref="E6" si="0">+E14</f>
        <v>0</v>
      </c>
      <c r="F6" s="84">
        <f>+F14+F17</f>
        <v>1951231.3299999998</v>
      </c>
      <c r="G6" s="87">
        <f>+F6/C6*100</f>
        <v>126.31176009892656</v>
      </c>
      <c r="H6" s="87">
        <f>+F6/D6*100</f>
        <v>104.91850449439954</v>
      </c>
      <c r="J6" s="68"/>
    </row>
    <row r="7" spans="2:10" ht="15.75" hidden="1" customHeight="1" x14ac:dyDescent="0.25">
      <c r="B7" s="10" t="s">
        <v>7</v>
      </c>
      <c r="C7" s="84"/>
      <c r="D7" s="84"/>
      <c r="E7" s="84"/>
      <c r="F7" s="84"/>
      <c r="G7" s="87" t="e">
        <f t="shared" ref="G7:G18" si="1">+F7/C7*100</f>
        <v>#DIV/0!</v>
      </c>
      <c r="H7" s="87" t="e">
        <f t="shared" ref="H7:H18" si="2">+F7/D7*100</f>
        <v>#DIV/0!</v>
      </c>
    </row>
    <row r="8" spans="2:10" ht="25.5" hidden="1" x14ac:dyDescent="0.25">
      <c r="B8" s="16" t="s">
        <v>8</v>
      </c>
      <c r="C8" s="84"/>
      <c r="D8" s="84"/>
      <c r="E8" s="84"/>
      <c r="F8" s="84"/>
      <c r="G8" s="87" t="e">
        <f t="shared" si="1"/>
        <v>#DIV/0!</v>
      </c>
      <c r="H8" s="87" t="e">
        <f t="shared" si="2"/>
        <v>#DIV/0!</v>
      </c>
    </row>
    <row r="9" spans="2:10" hidden="1" x14ac:dyDescent="0.25">
      <c r="B9" s="22" t="s">
        <v>9</v>
      </c>
      <c r="C9" s="84"/>
      <c r="D9" s="84"/>
      <c r="E9" s="84"/>
      <c r="F9" s="84"/>
      <c r="G9" s="87" t="e">
        <f t="shared" si="1"/>
        <v>#DIV/0!</v>
      </c>
      <c r="H9" s="87" t="e">
        <f t="shared" si="2"/>
        <v>#DIV/0!</v>
      </c>
    </row>
    <row r="10" spans="2:10" hidden="1" x14ac:dyDescent="0.25">
      <c r="B10" s="15" t="s">
        <v>20</v>
      </c>
      <c r="C10" s="84"/>
      <c r="D10" s="84"/>
      <c r="E10" s="84"/>
      <c r="F10" s="84"/>
      <c r="G10" s="87" t="e">
        <f t="shared" si="1"/>
        <v>#DIV/0!</v>
      </c>
      <c r="H10" s="87" t="e">
        <f t="shared" si="2"/>
        <v>#DIV/0!</v>
      </c>
    </row>
    <row r="11" spans="2:10" hidden="1" x14ac:dyDescent="0.25">
      <c r="B11" s="10" t="s">
        <v>10</v>
      </c>
      <c r="C11" s="84"/>
      <c r="D11" s="84"/>
      <c r="E11" s="84"/>
      <c r="F11" s="84"/>
      <c r="G11" s="87" t="e">
        <f t="shared" si="1"/>
        <v>#DIV/0!</v>
      </c>
      <c r="H11" s="87" t="e">
        <f t="shared" si="2"/>
        <v>#DIV/0!</v>
      </c>
    </row>
    <row r="12" spans="2:10" ht="25.5" hidden="1" x14ac:dyDescent="0.25">
      <c r="B12" s="25" t="s">
        <v>11</v>
      </c>
      <c r="C12" s="84"/>
      <c r="D12" s="84"/>
      <c r="E12" s="84"/>
      <c r="F12" s="84"/>
      <c r="G12" s="87" t="e">
        <f t="shared" si="1"/>
        <v>#DIV/0!</v>
      </c>
      <c r="H12" s="87" t="e">
        <f t="shared" si="2"/>
        <v>#DIV/0!</v>
      </c>
    </row>
    <row r="13" spans="2:10" hidden="1" x14ac:dyDescent="0.25">
      <c r="B13" s="14" t="s">
        <v>20</v>
      </c>
      <c r="C13" s="84"/>
      <c r="D13" s="84"/>
      <c r="E13" s="84"/>
      <c r="F13" s="84"/>
      <c r="G13" s="87" t="e">
        <f t="shared" si="1"/>
        <v>#DIV/0!</v>
      </c>
      <c r="H13" s="87" t="e">
        <f t="shared" si="2"/>
        <v>#DIV/0!</v>
      </c>
    </row>
    <row r="14" spans="2:10" x14ac:dyDescent="0.25">
      <c r="B14" s="10" t="s">
        <v>158</v>
      </c>
      <c r="C14" s="151">
        <f>+C15+C16</f>
        <v>1512561.98</v>
      </c>
      <c r="D14" s="151">
        <f>+D15+D16</f>
        <v>1845634</v>
      </c>
      <c r="E14" s="151">
        <f t="shared" ref="E14" si="3">+E15+E16</f>
        <v>0</v>
      </c>
      <c r="F14" s="151">
        <f>+F15+F16</f>
        <v>1896969.42</v>
      </c>
      <c r="G14" s="87">
        <f t="shared" si="1"/>
        <v>125.41432649259106</v>
      </c>
      <c r="H14" s="87">
        <f t="shared" si="2"/>
        <v>102.78145179380094</v>
      </c>
    </row>
    <row r="15" spans="2:10" x14ac:dyDescent="0.25">
      <c r="B15" s="25" t="s">
        <v>159</v>
      </c>
      <c r="C15" s="83">
        <v>1298586.93</v>
      </c>
      <c r="D15" s="83">
        <v>1602652</v>
      </c>
      <c r="E15" s="83"/>
      <c r="F15" s="83">
        <v>1630416.72</v>
      </c>
      <c r="G15" s="87">
        <f t="shared" si="1"/>
        <v>125.5531441395302</v>
      </c>
      <c r="H15" s="87">
        <f t="shared" si="2"/>
        <v>101.73242350803542</v>
      </c>
    </row>
    <row r="16" spans="2:10" x14ac:dyDescent="0.25">
      <c r="B16" s="25" t="s">
        <v>211</v>
      </c>
      <c r="C16" s="83">
        <v>213975.05</v>
      </c>
      <c r="D16" s="83">
        <v>242982</v>
      </c>
      <c r="E16" s="83"/>
      <c r="F16" s="83">
        <v>266552.7</v>
      </c>
      <c r="G16" s="87">
        <f t="shared" si="1"/>
        <v>124.57186013042177</v>
      </c>
      <c r="H16" s="87">
        <f t="shared" si="2"/>
        <v>109.70059510581032</v>
      </c>
    </row>
    <row r="17" spans="2:8" x14ac:dyDescent="0.25">
      <c r="B17" s="10" t="s">
        <v>212</v>
      </c>
      <c r="C17" s="151">
        <f>+C18</f>
        <v>32212.1</v>
      </c>
      <c r="D17" s="151">
        <f>+D18</f>
        <v>14125</v>
      </c>
      <c r="E17" s="151">
        <f t="shared" ref="E17:F17" si="4">+E18</f>
        <v>0</v>
      </c>
      <c r="F17" s="151">
        <f t="shared" si="4"/>
        <v>54261.91</v>
      </c>
      <c r="G17" s="87">
        <f t="shared" si="1"/>
        <v>168.45194818096309</v>
      </c>
      <c r="H17" s="87">
        <f t="shared" si="2"/>
        <v>384.15511504424779</v>
      </c>
    </row>
    <row r="18" spans="2:8" x14ac:dyDescent="0.25">
      <c r="B18" s="25" t="s">
        <v>213</v>
      </c>
      <c r="C18" s="83">
        <v>32212.1</v>
      </c>
      <c r="D18" s="83">
        <v>14125</v>
      </c>
      <c r="E18" s="83"/>
      <c r="F18" s="83">
        <v>54261.91</v>
      </c>
      <c r="G18" s="87">
        <f t="shared" si="1"/>
        <v>168.45194818096309</v>
      </c>
      <c r="H18" s="87">
        <f t="shared" si="2"/>
        <v>384.15511504424779</v>
      </c>
    </row>
    <row r="19" spans="2:8" x14ac:dyDescent="0.25">
      <c r="C19" s="68"/>
      <c r="F19" s="68"/>
    </row>
    <row r="21" spans="2:8" x14ac:dyDescent="0.25">
      <c r="D21" s="68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2"/>
  <sheetViews>
    <sheetView workbookViewId="0">
      <selection activeCell="G22" sqref="G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90" t="s">
        <v>15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90" t="s">
        <v>72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2:12" ht="15.75" customHeight="1" x14ac:dyDescent="0.25">
      <c r="B5" s="190" t="s">
        <v>56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217" t="s">
        <v>6</v>
      </c>
      <c r="C7" s="218"/>
      <c r="D7" s="218"/>
      <c r="E7" s="218"/>
      <c r="F7" s="219"/>
      <c r="G7" s="39" t="s">
        <v>33</v>
      </c>
      <c r="H7" s="39" t="s">
        <v>70</v>
      </c>
      <c r="I7" s="39" t="s">
        <v>67</v>
      </c>
      <c r="J7" s="39" t="s">
        <v>34</v>
      </c>
      <c r="K7" s="39" t="s">
        <v>35</v>
      </c>
      <c r="L7" s="39" t="s">
        <v>68</v>
      </c>
    </row>
    <row r="8" spans="2:12" x14ac:dyDescent="0.25">
      <c r="B8" s="217">
        <v>1</v>
      </c>
      <c r="C8" s="218"/>
      <c r="D8" s="218"/>
      <c r="E8" s="218"/>
      <c r="F8" s="219"/>
      <c r="G8" s="40">
        <v>2</v>
      </c>
      <c r="H8" s="40">
        <v>3</v>
      </c>
      <c r="I8" s="40">
        <v>4</v>
      </c>
      <c r="J8" s="40">
        <v>5</v>
      </c>
      <c r="K8" s="40" t="s">
        <v>51</v>
      </c>
      <c r="L8" s="40" t="s">
        <v>52</v>
      </c>
    </row>
    <row r="9" spans="2:12" ht="25.5" x14ac:dyDescent="0.25">
      <c r="B9" s="10">
        <v>8</v>
      </c>
      <c r="C9" s="10"/>
      <c r="D9" s="10"/>
      <c r="E9" s="10"/>
      <c r="F9" s="10" t="s">
        <v>12</v>
      </c>
      <c r="G9" s="8"/>
      <c r="H9" s="8"/>
      <c r="I9" s="8"/>
      <c r="J9" s="31"/>
      <c r="K9" s="31"/>
      <c r="L9" s="31"/>
    </row>
    <row r="10" spans="2:12" x14ac:dyDescent="0.25">
      <c r="B10" s="10"/>
      <c r="C10" s="14">
        <v>84</v>
      </c>
      <c r="D10" s="14"/>
      <c r="E10" s="14"/>
      <c r="F10" s="14" t="s">
        <v>17</v>
      </c>
      <c r="G10" s="8"/>
      <c r="H10" s="8"/>
      <c r="I10" s="8"/>
      <c r="J10" s="31"/>
      <c r="K10" s="31"/>
      <c r="L10" s="31"/>
    </row>
    <row r="11" spans="2:12" ht="51" x14ac:dyDescent="0.25">
      <c r="B11" s="11"/>
      <c r="C11" s="11"/>
      <c r="D11" s="11">
        <v>841</v>
      </c>
      <c r="E11" s="11"/>
      <c r="F11" s="26" t="s">
        <v>57</v>
      </c>
      <c r="G11" s="8"/>
      <c r="H11" s="8"/>
      <c r="I11" s="8"/>
      <c r="J11" s="31"/>
      <c r="K11" s="31"/>
      <c r="L11" s="31"/>
    </row>
    <row r="12" spans="2:12" ht="25.5" x14ac:dyDescent="0.25">
      <c r="B12" s="11"/>
      <c r="C12" s="11"/>
      <c r="D12" s="11"/>
      <c r="E12" s="11">
        <v>8413</v>
      </c>
      <c r="F12" s="26" t="s">
        <v>58</v>
      </c>
      <c r="G12" s="8"/>
      <c r="H12" s="8"/>
      <c r="I12" s="8"/>
      <c r="J12" s="31"/>
      <c r="K12" s="31"/>
      <c r="L12" s="31"/>
    </row>
    <row r="13" spans="2:12" x14ac:dyDescent="0.25">
      <c r="B13" s="11"/>
      <c r="C13" s="11"/>
      <c r="D13" s="11"/>
      <c r="E13" s="12" t="s">
        <v>26</v>
      </c>
      <c r="F13" s="16"/>
      <c r="G13" s="8"/>
      <c r="H13" s="8"/>
      <c r="I13" s="8"/>
      <c r="J13" s="31"/>
      <c r="K13" s="31"/>
      <c r="L13" s="31"/>
    </row>
    <row r="14" spans="2:12" ht="25.5" x14ac:dyDescent="0.25">
      <c r="B14" s="13">
        <v>5</v>
      </c>
      <c r="C14" s="13"/>
      <c r="D14" s="13"/>
      <c r="E14" s="13"/>
      <c r="F14" s="17" t="s">
        <v>13</v>
      </c>
      <c r="G14" s="8"/>
      <c r="H14" s="8"/>
      <c r="I14" s="8"/>
      <c r="J14" s="31"/>
      <c r="K14" s="31"/>
      <c r="L14" s="31"/>
    </row>
    <row r="15" spans="2:12" ht="25.5" x14ac:dyDescent="0.25">
      <c r="B15" s="14"/>
      <c r="C15" s="14">
        <v>54</v>
      </c>
      <c r="D15" s="14"/>
      <c r="E15" s="14"/>
      <c r="F15" s="18" t="s">
        <v>18</v>
      </c>
      <c r="G15" s="8"/>
      <c r="H15" s="8"/>
      <c r="I15" s="9"/>
      <c r="J15" s="31"/>
      <c r="K15" s="31"/>
      <c r="L15" s="31"/>
    </row>
    <row r="16" spans="2:12" ht="63.75" x14ac:dyDescent="0.25">
      <c r="B16" s="14"/>
      <c r="C16" s="14"/>
      <c r="D16" s="14">
        <v>541</v>
      </c>
      <c r="E16" s="26"/>
      <c r="F16" s="26" t="s">
        <v>59</v>
      </c>
      <c r="G16" s="8"/>
      <c r="H16" s="8"/>
      <c r="I16" s="9"/>
      <c r="J16" s="31"/>
      <c r="K16" s="31"/>
      <c r="L16" s="31"/>
    </row>
    <row r="17" spans="2:12" ht="38.25" x14ac:dyDescent="0.25">
      <c r="B17" s="14"/>
      <c r="C17" s="14"/>
      <c r="D17" s="14"/>
      <c r="E17" s="26">
        <v>5413</v>
      </c>
      <c r="F17" s="26" t="s">
        <v>60</v>
      </c>
      <c r="G17" s="8"/>
      <c r="H17" s="8"/>
      <c r="I17" s="9"/>
      <c r="J17" s="31"/>
      <c r="K17" s="31"/>
      <c r="L17" s="31"/>
    </row>
    <row r="18" spans="2:12" x14ac:dyDescent="0.25">
      <c r="B18" s="15"/>
      <c r="C18" s="13"/>
      <c r="D18" s="13"/>
      <c r="E18" s="13"/>
      <c r="F18" s="17" t="s">
        <v>26</v>
      </c>
      <c r="G18" s="8"/>
      <c r="H18" s="8"/>
      <c r="I18" s="8"/>
      <c r="J18" s="31"/>
      <c r="K18" s="31"/>
      <c r="L18" s="31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8"/>
  <sheetViews>
    <sheetView workbookViewId="0">
      <selection activeCell="E32" sqref="E3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90" t="s">
        <v>61</v>
      </c>
      <c r="C2" s="190"/>
      <c r="D2" s="190"/>
      <c r="E2" s="190"/>
      <c r="F2" s="190"/>
      <c r="G2" s="190"/>
      <c r="H2" s="190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6" t="s">
        <v>6</v>
      </c>
      <c r="C4" s="36" t="s">
        <v>74</v>
      </c>
      <c r="D4" s="36" t="s">
        <v>70</v>
      </c>
      <c r="E4" s="36" t="s">
        <v>67</v>
      </c>
      <c r="F4" s="36" t="s">
        <v>75</v>
      </c>
      <c r="G4" s="36" t="s">
        <v>35</v>
      </c>
      <c r="H4" s="36" t="s">
        <v>68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51</v>
      </c>
      <c r="H5" s="36" t="s">
        <v>52</v>
      </c>
    </row>
    <row r="6" spans="2:8" x14ac:dyDescent="0.25">
      <c r="B6" s="10" t="s">
        <v>62</v>
      </c>
      <c r="C6" s="8"/>
      <c r="D6" s="8"/>
      <c r="E6" s="9"/>
      <c r="F6" s="31"/>
      <c r="G6" s="31"/>
      <c r="H6" s="31"/>
    </row>
    <row r="7" spans="2:8" x14ac:dyDescent="0.25">
      <c r="B7" s="10" t="s">
        <v>23</v>
      </c>
      <c r="C7" s="8"/>
      <c r="D7" s="8"/>
      <c r="E7" s="8"/>
      <c r="F7" s="31"/>
      <c r="G7" s="31"/>
      <c r="H7" s="31"/>
    </row>
    <row r="8" spans="2:8" x14ac:dyDescent="0.25">
      <c r="B8" s="23" t="s">
        <v>24</v>
      </c>
      <c r="C8" s="8"/>
      <c r="D8" s="8"/>
      <c r="E8" s="8"/>
      <c r="F8" s="31"/>
      <c r="G8" s="31"/>
      <c r="H8" s="31"/>
    </row>
    <row r="9" spans="2:8" x14ac:dyDescent="0.25">
      <c r="B9" s="24" t="s">
        <v>25</v>
      </c>
      <c r="C9" s="8"/>
      <c r="D9" s="8"/>
      <c r="E9" s="8"/>
      <c r="F9" s="31"/>
      <c r="G9" s="31"/>
      <c r="H9" s="31"/>
    </row>
    <row r="10" spans="2:8" x14ac:dyDescent="0.25">
      <c r="B10" s="24" t="s">
        <v>26</v>
      </c>
      <c r="C10" s="8"/>
      <c r="D10" s="8"/>
      <c r="E10" s="8"/>
      <c r="F10" s="31"/>
      <c r="G10" s="31"/>
      <c r="H10" s="31"/>
    </row>
    <row r="11" spans="2:8" x14ac:dyDescent="0.25">
      <c r="B11" s="10" t="s">
        <v>27</v>
      </c>
      <c r="C11" s="8"/>
      <c r="D11" s="8"/>
      <c r="E11" s="9"/>
      <c r="F11" s="31"/>
      <c r="G11" s="31"/>
      <c r="H11" s="31"/>
    </row>
    <row r="12" spans="2:8" x14ac:dyDescent="0.25">
      <c r="B12" s="25" t="s">
        <v>28</v>
      </c>
      <c r="C12" s="8"/>
      <c r="D12" s="8"/>
      <c r="E12" s="9"/>
      <c r="F12" s="31"/>
      <c r="G12" s="31"/>
      <c r="H12" s="31"/>
    </row>
    <row r="13" spans="2:8" x14ac:dyDescent="0.25">
      <c r="B13" s="10" t="s">
        <v>29</v>
      </c>
      <c r="C13" s="8"/>
      <c r="D13" s="8"/>
      <c r="E13" s="9"/>
      <c r="F13" s="31"/>
      <c r="G13" s="31"/>
      <c r="H13" s="31"/>
    </row>
    <row r="14" spans="2:8" x14ac:dyDescent="0.25">
      <c r="B14" s="25" t="s">
        <v>30</v>
      </c>
      <c r="C14" s="8"/>
      <c r="D14" s="8"/>
      <c r="E14" s="9"/>
      <c r="F14" s="31"/>
      <c r="G14" s="31"/>
      <c r="H14" s="31"/>
    </row>
    <row r="15" spans="2:8" x14ac:dyDescent="0.25">
      <c r="B15" s="14" t="s">
        <v>20</v>
      </c>
      <c r="C15" s="8"/>
      <c r="D15" s="8"/>
      <c r="E15" s="9"/>
      <c r="F15" s="31"/>
      <c r="G15" s="31"/>
      <c r="H15" s="31"/>
    </row>
    <row r="16" spans="2:8" x14ac:dyDescent="0.25">
      <c r="B16" s="25"/>
      <c r="C16" s="8"/>
      <c r="D16" s="8"/>
      <c r="E16" s="9"/>
      <c r="F16" s="31"/>
      <c r="G16" s="31"/>
      <c r="H16" s="31"/>
    </row>
    <row r="17" spans="2:8" ht="15.75" customHeight="1" x14ac:dyDescent="0.25">
      <c r="B17" s="10" t="s">
        <v>63</v>
      </c>
      <c r="C17" s="8"/>
      <c r="D17" s="8"/>
      <c r="E17" s="9"/>
      <c r="F17" s="31"/>
      <c r="G17" s="31"/>
      <c r="H17" s="31"/>
    </row>
    <row r="18" spans="2:8" ht="15.75" customHeight="1" x14ac:dyDescent="0.25">
      <c r="B18" s="10" t="s">
        <v>23</v>
      </c>
      <c r="C18" s="8"/>
      <c r="D18" s="8"/>
      <c r="E18" s="8"/>
      <c r="F18" s="31"/>
      <c r="G18" s="31"/>
      <c r="H18" s="31"/>
    </row>
    <row r="19" spans="2:8" x14ac:dyDescent="0.25">
      <c r="B19" s="23" t="s">
        <v>24</v>
      </c>
      <c r="C19" s="8"/>
      <c r="D19" s="8"/>
      <c r="E19" s="8"/>
      <c r="F19" s="31"/>
      <c r="G19" s="31"/>
      <c r="H19" s="31"/>
    </row>
    <row r="20" spans="2:8" x14ac:dyDescent="0.25">
      <c r="B20" s="24" t="s">
        <v>25</v>
      </c>
      <c r="C20" s="8"/>
      <c r="D20" s="8"/>
      <c r="E20" s="8"/>
      <c r="F20" s="31"/>
      <c r="G20" s="31"/>
      <c r="H20" s="31"/>
    </row>
    <row r="21" spans="2:8" x14ac:dyDescent="0.25">
      <c r="B21" s="24" t="s">
        <v>26</v>
      </c>
      <c r="C21" s="8"/>
      <c r="D21" s="8"/>
      <c r="E21" s="8"/>
      <c r="F21" s="31"/>
      <c r="G21" s="31"/>
      <c r="H21" s="31"/>
    </row>
    <row r="22" spans="2:8" x14ac:dyDescent="0.25">
      <c r="B22" s="10" t="s">
        <v>27</v>
      </c>
      <c r="C22" s="8"/>
      <c r="D22" s="8"/>
      <c r="E22" s="9"/>
      <c r="F22" s="31"/>
      <c r="G22" s="31"/>
      <c r="H22" s="31"/>
    </row>
    <row r="23" spans="2:8" x14ac:dyDescent="0.25">
      <c r="B23" s="25" t="s">
        <v>28</v>
      </c>
      <c r="C23" s="8"/>
      <c r="D23" s="8"/>
      <c r="E23" s="9"/>
      <c r="F23" s="31"/>
      <c r="G23" s="31"/>
      <c r="H23" s="31"/>
    </row>
    <row r="24" spans="2:8" x14ac:dyDescent="0.25">
      <c r="B24" s="10" t="s">
        <v>29</v>
      </c>
      <c r="C24" s="8"/>
      <c r="D24" s="8"/>
      <c r="E24" s="9"/>
      <c r="F24" s="31"/>
      <c r="G24" s="31"/>
      <c r="H24" s="31"/>
    </row>
    <row r="25" spans="2:8" x14ac:dyDescent="0.25">
      <c r="B25" s="25" t="s">
        <v>30</v>
      </c>
      <c r="C25" s="8"/>
      <c r="D25" s="8"/>
      <c r="E25" s="9"/>
      <c r="F25" s="31"/>
      <c r="G25" s="31"/>
      <c r="H25" s="31"/>
    </row>
    <row r="26" spans="2:8" x14ac:dyDescent="0.25">
      <c r="B26" s="14" t="s">
        <v>20</v>
      </c>
      <c r="C26" s="8"/>
      <c r="D26" s="8"/>
      <c r="E26" s="9"/>
      <c r="F26" s="31"/>
      <c r="G26" s="31"/>
      <c r="H26" s="31"/>
    </row>
    <row r="28" spans="2:8" x14ac:dyDescent="0.25">
      <c r="B28" s="43"/>
      <c r="C28" s="43"/>
      <c r="D28" s="43"/>
      <c r="E28" s="43"/>
      <c r="F28" s="43"/>
      <c r="G28" s="43"/>
      <c r="H28" s="4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47"/>
  <sheetViews>
    <sheetView topLeftCell="A326" workbookViewId="0">
      <selection activeCell="H347" sqref="A1:H34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customWidth="1"/>
    <col min="6" max="6" width="23" customWidth="1"/>
    <col min="7" max="7" width="21.7109375" customWidth="1"/>
    <col min="8" max="8" width="18.140625" style="68" customWidth="1"/>
    <col min="9" max="9" width="9.85546875" bestFit="1" customWidth="1"/>
    <col min="10" max="10" width="13.5703125" customWidth="1"/>
    <col min="12" max="12" width="13" customWidth="1"/>
  </cols>
  <sheetData>
    <row r="1" spans="1:12" ht="18" x14ac:dyDescent="0.25">
      <c r="A1" s="88"/>
    </row>
    <row r="2" spans="1:12" ht="18" customHeight="1" x14ac:dyDescent="0.25">
      <c r="A2" s="190" t="s">
        <v>14</v>
      </c>
      <c r="B2" s="190"/>
      <c r="C2" s="190"/>
      <c r="D2" s="190"/>
      <c r="E2" s="190"/>
      <c r="F2" s="190"/>
      <c r="G2" s="190"/>
      <c r="H2" s="190"/>
    </row>
    <row r="3" spans="1:12" ht="18" x14ac:dyDescent="0.25">
      <c r="A3" s="88"/>
      <c r="B3" s="29"/>
      <c r="C3" s="29"/>
      <c r="D3" s="29"/>
      <c r="E3" s="29"/>
      <c r="F3" s="29"/>
      <c r="G3" s="29"/>
      <c r="H3" s="89"/>
    </row>
    <row r="4" spans="1:12" ht="15.75" x14ac:dyDescent="0.25">
      <c r="A4" s="247" t="s">
        <v>250</v>
      </c>
      <c r="B4" s="247"/>
      <c r="C4" s="247"/>
      <c r="D4" s="247"/>
      <c r="E4" s="247"/>
      <c r="F4" s="247"/>
      <c r="G4" s="247"/>
      <c r="H4" s="247"/>
    </row>
    <row r="5" spans="1:12" ht="15.75" x14ac:dyDescent="0.25">
      <c r="A5" s="91"/>
      <c r="B5" s="27"/>
      <c r="C5" s="27"/>
      <c r="D5" s="27"/>
      <c r="E5" s="27"/>
      <c r="F5" s="27"/>
      <c r="G5" s="27"/>
      <c r="H5" s="92"/>
    </row>
    <row r="6" spans="1:12" ht="25.5" customHeight="1" x14ac:dyDescent="0.25">
      <c r="A6" s="3"/>
      <c r="B6" s="3"/>
      <c r="C6" s="3"/>
      <c r="D6" s="3"/>
      <c r="E6" s="3"/>
      <c r="F6" s="3"/>
      <c r="G6" s="4"/>
      <c r="H6" s="90"/>
    </row>
    <row r="7" spans="1:12" s="41" customFormat="1" ht="25.5" x14ac:dyDescent="0.2">
      <c r="A7" s="241" t="s">
        <v>162</v>
      </c>
      <c r="B7" s="266"/>
      <c r="C7" s="267"/>
      <c r="D7" s="93" t="s">
        <v>163</v>
      </c>
      <c r="E7" s="93" t="s">
        <v>206</v>
      </c>
      <c r="F7" s="93" t="s">
        <v>207</v>
      </c>
      <c r="G7" s="93" t="s">
        <v>225</v>
      </c>
      <c r="H7" s="94" t="s">
        <v>164</v>
      </c>
    </row>
    <row r="8" spans="1:12" s="41" customFormat="1" ht="19.5" customHeight="1" x14ac:dyDescent="0.2">
      <c r="A8" s="241">
        <v>1</v>
      </c>
      <c r="B8" s="242"/>
      <c r="C8" s="242"/>
      <c r="D8" s="243"/>
      <c r="E8" s="93">
        <v>2</v>
      </c>
      <c r="F8" s="150">
        <v>3</v>
      </c>
      <c r="G8" s="150">
        <v>4</v>
      </c>
      <c r="H8" s="94" t="s">
        <v>205</v>
      </c>
    </row>
    <row r="9" spans="1:12" ht="30" customHeight="1" x14ac:dyDescent="0.25">
      <c r="A9" s="241">
        <v>49309</v>
      </c>
      <c r="B9" s="242"/>
      <c r="C9" s="243"/>
      <c r="D9" s="93" t="s">
        <v>203</v>
      </c>
      <c r="E9" s="95">
        <f>+E10+E45+E211+E231+E277</f>
        <v>1859759</v>
      </c>
      <c r="F9" s="95"/>
      <c r="G9" s="95">
        <f>+G10+G45+G211+G231+G277</f>
        <v>1951231.3299999998</v>
      </c>
      <c r="H9" s="94">
        <f>+G9/E9*100</f>
        <v>104.91850449439954</v>
      </c>
      <c r="J9" s="68"/>
      <c r="L9" s="68"/>
    </row>
    <row r="10" spans="1:12" ht="30" customHeight="1" x14ac:dyDescent="0.25">
      <c r="A10" s="268" t="s">
        <v>165</v>
      </c>
      <c r="B10" s="269"/>
      <c r="C10" s="270"/>
      <c r="D10" s="96" t="s">
        <v>166</v>
      </c>
      <c r="E10" s="97">
        <f>+E11</f>
        <v>49230</v>
      </c>
      <c r="F10" s="97"/>
      <c r="G10" s="98">
        <f t="shared" ref="G10" si="0">+G11</f>
        <v>46773.920000000006</v>
      </c>
      <c r="H10" s="98">
        <f t="shared" ref="H10:H257" si="1">+G10/E10*100</f>
        <v>95.011009547024187</v>
      </c>
      <c r="I10" s="68"/>
      <c r="J10" s="68"/>
    </row>
    <row r="11" spans="1:12" ht="30" customHeight="1" x14ac:dyDescent="0.25">
      <c r="A11" s="271" t="s">
        <v>167</v>
      </c>
      <c r="B11" s="272"/>
      <c r="C11" s="273"/>
      <c r="D11" s="99" t="s">
        <v>238</v>
      </c>
      <c r="E11" s="100">
        <f>+E12</f>
        <v>49230</v>
      </c>
      <c r="F11" s="100"/>
      <c r="G11" s="101">
        <f>+G12</f>
        <v>46773.920000000006</v>
      </c>
      <c r="H11" s="101">
        <f t="shared" si="1"/>
        <v>95.011009547024187</v>
      </c>
      <c r="J11" s="187"/>
    </row>
    <row r="12" spans="1:12" ht="30" customHeight="1" x14ac:dyDescent="0.25">
      <c r="A12" s="274" t="s">
        <v>236</v>
      </c>
      <c r="B12" s="275"/>
      <c r="C12" s="276"/>
      <c r="D12" s="102" t="s">
        <v>237</v>
      </c>
      <c r="E12" s="103">
        <f>+E13+E39</f>
        <v>49230</v>
      </c>
      <c r="F12" s="103"/>
      <c r="G12" s="104">
        <f>+G13+G39</f>
        <v>46773.920000000006</v>
      </c>
      <c r="H12" s="104">
        <f t="shared" si="1"/>
        <v>95.011009547024187</v>
      </c>
      <c r="L12" s="187"/>
    </row>
    <row r="13" spans="1:12" s="59" customFormat="1" ht="18" customHeight="1" x14ac:dyDescent="0.25">
      <c r="A13" s="277">
        <v>3</v>
      </c>
      <c r="B13" s="278"/>
      <c r="C13" s="279"/>
      <c r="D13" s="142" t="s">
        <v>4</v>
      </c>
      <c r="E13" s="143">
        <f>+E14+E15+E36</f>
        <v>48483</v>
      </c>
      <c r="F13" s="143"/>
      <c r="G13" s="144">
        <f>+G14+G15+G36</f>
        <v>46027.12</v>
      </c>
      <c r="H13" s="144">
        <f t="shared" si="1"/>
        <v>94.934554379885739</v>
      </c>
      <c r="I13" s="77"/>
    </row>
    <row r="14" spans="1:12" s="59" customFormat="1" ht="18" customHeight="1" x14ac:dyDescent="0.25">
      <c r="A14" s="226">
        <v>31</v>
      </c>
      <c r="B14" s="227"/>
      <c r="C14" s="228"/>
      <c r="D14" s="146" t="s">
        <v>5</v>
      </c>
      <c r="E14" s="145"/>
      <c r="F14" s="145"/>
      <c r="G14" s="66"/>
      <c r="H14" s="66" t="e">
        <f t="shared" si="1"/>
        <v>#DIV/0!</v>
      </c>
      <c r="L14" s="189"/>
    </row>
    <row r="15" spans="1:12" s="59" customFormat="1" ht="18" customHeight="1" x14ac:dyDescent="0.25">
      <c r="A15" s="226">
        <v>32</v>
      </c>
      <c r="B15" s="227"/>
      <c r="C15" s="228"/>
      <c r="D15" s="146" t="s">
        <v>16</v>
      </c>
      <c r="E15" s="145">
        <v>47433</v>
      </c>
      <c r="F15" s="145"/>
      <c r="G15" s="66">
        <f>+G16+G19+G24+G30</f>
        <v>45024.39</v>
      </c>
      <c r="H15" s="66">
        <f t="shared" si="1"/>
        <v>94.922079564859914</v>
      </c>
      <c r="K15" s="189"/>
    </row>
    <row r="16" spans="1:12" s="59" customFormat="1" ht="18" customHeight="1" x14ac:dyDescent="0.25">
      <c r="A16" s="220">
        <v>321</v>
      </c>
      <c r="B16" s="221"/>
      <c r="C16" s="222"/>
      <c r="D16" s="146" t="s">
        <v>48</v>
      </c>
      <c r="E16" s="145"/>
      <c r="F16" s="145"/>
      <c r="G16" s="66">
        <f>+G18+G17</f>
        <v>165</v>
      </c>
      <c r="H16" s="66"/>
    </row>
    <row r="17" spans="1:8" ht="18" customHeight="1" x14ac:dyDescent="0.25">
      <c r="A17" s="223">
        <v>3211</v>
      </c>
      <c r="B17" s="224"/>
      <c r="C17" s="225"/>
      <c r="D17" s="105" t="s">
        <v>107</v>
      </c>
      <c r="E17" s="8"/>
      <c r="F17" s="8"/>
      <c r="G17" s="64">
        <v>0</v>
      </c>
      <c r="H17" s="64"/>
    </row>
    <row r="18" spans="1:8" ht="18" customHeight="1" x14ac:dyDescent="0.25">
      <c r="A18" s="223">
        <v>3213</v>
      </c>
      <c r="B18" s="224"/>
      <c r="C18" s="225"/>
      <c r="D18" s="105" t="s">
        <v>109</v>
      </c>
      <c r="E18" s="8"/>
      <c r="F18" s="8"/>
      <c r="G18" s="64">
        <v>165</v>
      </c>
      <c r="H18" s="64"/>
    </row>
    <row r="19" spans="1:8" s="59" customFormat="1" ht="18" customHeight="1" x14ac:dyDescent="0.25">
      <c r="A19" s="220">
        <v>322</v>
      </c>
      <c r="B19" s="221"/>
      <c r="C19" s="222"/>
      <c r="D19" s="146" t="s">
        <v>111</v>
      </c>
      <c r="E19" s="58"/>
      <c r="F19" s="58"/>
      <c r="G19" s="75">
        <f>+G20+G21+G22+G23</f>
        <v>30565.32</v>
      </c>
      <c r="H19" s="75"/>
    </row>
    <row r="20" spans="1:8" ht="23.25" customHeight="1" x14ac:dyDescent="0.25">
      <c r="A20" s="223">
        <v>3221</v>
      </c>
      <c r="B20" s="224"/>
      <c r="C20" s="225"/>
      <c r="D20" s="105" t="s">
        <v>112</v>
      </c>
      <c r="E20" s="8"/>
      <c r="F20" s="8"/>
      <c r="G20" s="64">
        <v>802.92</v>
      </c>
      <c r="H20" s="64"/>
    </row>
    <row r="21" spans="1:8" ht="18" customHeight="1" x14ac:dyDescent="0.25">
      <c r="A21" s="223">
        <v>3223</v>
      </c>
      <c r="B21" s="224"/>
      <c r="C21" s="225"/>
      <c r="D21" s="105" t="s">
        <v>113</v>
      </c>
      <c r="E21" s="8"/>
      <c r="F21" s="8"/>
      <c r="G21" s="64">
        <v>29265.11</v>
      </c>
      <c r="H21" s="64"/>
    </row>
    <row r="22" spans="1:8" ht="23.25" customHeight="1" x14ac:dyDescent="0.25">
      <c r="A22" s="223">
        <v>3224</v>
      </c>
      <c r="B22" s="224"/>
      <c r="C22" s="225"/>
      <c r="D22" s="105" t="s">
        <v>114</v>
      </c>
      <c r="E22" s="8"/>
      <c r="F22" s="8"/>
      <c r="G22" s="64">
        <v>497.29</v>
      </c>
      <c r="H22" s="64"/>
    </row>
    <row r="23" spans="1:8" ht="18" customHeight="1" x14ac:dyDescent="0.25">
      <c r="A23" s="223">
        <v>3225</v>
      </c>
      <c r="B23" s="224"/>
      <c r="C23" s="225"/>
      <c r="D23" s="105" t="s">
        <v>115</v>
      </c>
      <c r="E23" s="8"/>
      <c r="F23" s="8"/>
      <c r="G23" s="64">
        <v>0</v>
      </c>
      <c r="H23" s="64"/>
    </row>
    <row r="24" spans="1:8" s="59" customFormat="1" ht="18" customHeight="1" x14ac:dyDescent="0.25">
      <c r="A24" s="220">
        <v>323</v>
      </c>
      <c r="B24" s="221"/>
      <c r="C24" s="222"/>
      <c r="D24" s="146" t="s">
        <v>117</v>
      </c>
      <c r="E24" s="145"/>
      <c r="F24" s="145"/>
      <c r="G24" s="66">
        <f>+G25+G26+G27+G28+G29</f>
        <v>8660.4699999999993</v>
      </c>
      <c r="H24" s="66"/>
    </row>
    <row r="25" spans="1:8" ht="18" customHeight="1" x14ac:dyDescent="0.25">
      <c r="A25" s="223">
        <v>3231</v>
      </c>
      <c r="B25" s="224"/>
      <c r="C25" s="225"/>
      <c r="D25" s="105" t="s">
        <v>118</v>
      </c>
      <c r="E25" s="8"/>
      <c r="F25" s="8"/>
      <c r="G25" s="64">
        <v>1859.83</v>
      </c>
      <c r="H25" s="64"/>
    </row>
    <row r="26" spans="1:8" ht="18" customHeight="1" x14ac:dyDescent="0.25">
      <c r="A26" s="223">
        <v>3232</v>
      </c>
      <c r="B26" s="224"/>
      <c r="C26" s="225"/>
      <c r="D26" s="105" t="s">
        <v>119</v>
      </c>
      <c r="E26" s="8"/>
      <c r="F26" s="8"/>
      <c r="G26" s="64">
        <v>537.75</v>
      </c>
      <c r="H26" s="64"/>
    </row>
    <row r="27" spans="1:8" ht="18" customHeight="1" x14ac:dyDescent="0.25">
      <c r="A27" s="223">
        <v>3234</v>
      </c>
      <c r="B27" s="224"/>
      <c r="C27" s="225"/>
      <c r="D27" s="105" t="s">
        <v>121</v>
      </c>
      <c r="E27" s="8"/>
      <c r="F27" s="8"/>
      <c r="G27" s="64">
        <v>4902.07</v>
      </c>
      <c r="H27" s="64"/>
    </row>
    <row r="28" spans="1:8" ht="18" customHeight="1" x14ac:dyDescent="0.25">
      <c r="A28" s="223">
        <v>3238</v>
      </c>
      <c r="B28" s="224"/>
      <c r="C28" s="225">
        <v>3238</v>
      </c>
      <c r="D28" s="105" t="s">
        <v>124</v>
      </c>
      <c r="E28" s="8"/>
      <c r="F28" s="8"/>
      <c r="G28" s="64">
        <v>1235.82</v>
      </c>
      <c r="H28" s="64"/>
    </row>
    <row r="29" spans="1:8" ht="18" customHeight="1" x14ac:dyDescent="0.25">
      <c r="A29" s="223">
        <v>3239</v>
      </c>
      <c r="B29" s="224"/>
      <c r="C29" s="225"/>
      <c r="D29" s="105" t="s">
        <v>125</v>
      </c>
      <c r="E29" s="8"/>
      <c r="F29" s="8"/>
      <c r="G29" s="64">
        <v>125</v>
      </c>
      <c r="H29" s="64"/>
    </row>
    <row r="30" spans="1:8" s="59" customFormat="1" ht="23.25" customHeight="1" x14ac:dyDescent="0.25">
      <c r="A30" s="220">
        <v>329</v>
      </c>
      <c r="B30" s="221"/>
      <c r="C30" s="222"/>
      <c r="D30" s="146" t="s">
        <v>126</v>
      </c>
      <c r="E30" s="145"/>
      <c r="F30" s="145"/>
      <c r="G30" s="66">
        <f>+G31+G32+G33+G35+G34</f>
        <v>5633.5999999999995</v>
      </c>
      <c r="H30" s="66"/>
    </row>
    <row r="31" spans="1:8" ht="18" customHeight="1" x14ac:dyDescent="0.25">
      <c r="A31" s="223">
        <v>3292</v>
      </c>
      <c r="B31" s="224"/>
      <c r="C31" s="225"/>
      <c r="D31" s="105" t="s">
        <v>127</v>
      </c>
      <c r="E31" s="8"/>
      <c r="F31" s="8"/>
      <c r="G31" s="64">
        <v>4409.24</v>
      </c>
      <c r="H31" s="64"/>
    </row>
    <row r="32" spans="1:8" ht="18" customHeight="1" x14ac:dyDescent="0.25">
      <c r="A32" s="223">
        <v>3293</v>
      </c>
      <c r="B32" s="224"/>
      <c r="C32" s="225"/>
      <c r="D32" s="138" t="s">
        <v>128</v>
      </c>
      <c r="E32" s="8"/>
      <c r="F32" s="8"/>
      <c r="G32" s="64">
        <v>720</v>
      </c>
      <c r="H32" s="64"/>
    </row>
    <row r="33" spans="1:9" ht="18" customHeight="1" x14ac:dyDescent="0.25">
      <c r="A33" s="223">
        <v>3294</v>
      </c>
      <c r="B33" s="224"/>
      <c r="C33" s="225"/>
      <c r="D33" s="138" t="s">
        <v>129</v>
      </c>
      <c r="E33" s="8"/>
      <c r="F33" s="8"/>
      <c r="G33" s="64">
        <v>163.09</v>
      </c>
      <c r="H33" s="64"/>
    </row>
    <row r="34" spans="1:9" ht="18" customHeight="1" x14ac:dyDescent="0.25">
      <c r="A34" s="139"/>
      <c r="B34" s="140"/>
      <c r="C34" s="141">
        <v>3295</v>
      </c>
      <c r="D34" s="138" t="s">
        <v>130</v>
      </c>
      <c r="E34" s="8"/>
      <c r="F34" s="8"/>
      <c r="G34" s="64">
        <v>22.28</v>
      </c>
      <c r="H34" s="64"/>
    </row>
    <row r="35" spans="1:9" ht="27" customHeight="1" x14ac:dyDescent="0.25">
      <c r="A35" s="223">
        <v>3299</v>
      </c>
      <c r="B35" s="224"/>
      <c r="C35" s="225">
        <v>3299</v>
      </c>
      <c r="D35" s="138" t="s">
        <v>126</v>
      </c>
      <c r="E35" s="8"/>
      <c r="F35" s="8"/>
      <c r="G35" s="64">
        <v>318.99</v>
      </c>
      <c r="H35" s="64"/>
    </row>
    <row r="36" spans="1:9" s="59" customFormat="1" ht="18" customHeight="1" x14ac:dyDescent="0.25">
      <c r="A36" s="147">
        <v>34</v>
      </c>
      <c r="B36" s="148"/>
      <c r="C36" s="149"/>
      <c r="D36" s="146" t="s">
        <v>131</v>
      </c>
      <c r="E36" s="145">
        <v>1050</v>
      </c>
      <c r="F36" s="145"/>
      <c r="G36" s="66">
        <f>+G37</f>
        <v>1002.73</v>
      </c>
      <c r="H36" s="66">
        <f>+G36/E36*100</f>
        <v>95.498095238095232</v>
      </c>
    </row>
    <row r="37" spans="1:9" s="59" customFormat="1" ht="18" customHeight="1" x14ac:dyDescent="0.25">
      <c r="A37" s="221">
        <v>343</v>
      </c>
      <c r="B37" s="221"/>
      <c r="C37" s="222"/>
      <c r="D37" s="146" t="s">
        <v>132</v>
      </c>
      <c r="E37" s="145"/>
      <c r="F37" s="145"/>
      <c r="G37" s="66">
        <f>+G38</f>
        <v>1002.73</v>
      </c>
      <c r="H37" s="66"/>
    </row>
    <row r="38" spans="1:9" ht="18" customHeight="1" x14ac:dyDescent="0.25">
      <c r="A38" s="223">
        <v>3431</v>
      </c>
      <c r="B38" s="224"/>
      <c r="C38" s="225"/>
      <c r="D38" s="105" t="s">
        <v>204</v>
      </c>
      <c r="E38" s="8"/>
      <c r="F38" s="8"/>
      <c r="G38" s="64">
        <v>1002.73</v>
      </c>
      <c r="H38" s="64"/>
    </row>
    <row r="39" spans="1:9" s="59" customFormat="1" ht="30" customHeight="1" x14ac:dyDescent="0.25">
      <c r="A39" s="277">
        <v>4</v>
      </c>
      <c r="B39" s="278"/>
      <c r="C39" s="279"/>
      <c r="D39" s="142" t="s">
        <v>170</v>
      </c>
      <c r="E39" s="145">
        <f>+E42+E40</f>
        <v>747</v>
      </c>
      <c r="F39" s="145"/>
      <c r="G39" s="66">
        <f>+G40+G42</f>
        <v>746.8</v>
      </c>
      <c r="H39" s="66">
        <f t="shared" ref="H39" si="2">+G39/E39*100</f>
        <v>99.973226238286472</v>
      </c>
      <c r="I39" s="77"/>
    </row>
    <row r="40" spans="1:9" s="59" customFormat="1" ht="36.75" hidden="1" customHeight="1" x14ac:dyDescent="0.25">
      <c r="A40" s="235"/>
      <c r="B40" s="236"/>
      <c r="C40" s="237"/>
      <c r="D40" s="146"/>
      <c r="E40" s="145"/>
      <c r="F40" s="145"/>
      <c r="G40" s="66"/>
      <c r="H40" s="66"/>
    </row>
    <row r="41" spans="1:9" s="59" customFormat="1" ht="30" hidden="1" customHeight="1" x14ac:dyDescent="0.25">
      <c r="A41" s="153"/>
      <c r="B41" s="154"/>
      <c r="C41" s="155"/>
      <c r="D41" s="146"/>
      <c r="E41" s="145"/>
      <c r="F41" s="145"/>
      <c r="G41" s="66"/>
      <c r="H41" s="66"/>
    </row>
    <row r="42" spans="1:9" s="59" customFormat="1" ht="30" customHeight="1" x14ac:dyDescent="0.25">
      <c r="A42" s="153">
        <v>42</v>
      </c>
      <c r="B42" s="154"/>
      <c r="C42" s="155"/>
      <c r="D42" s="146" t="s">
        <v>141</v>
      </c>
      <c r="E42" s="145">
        <v>747</v>
      </c>
      <c r="F42" s="145"/>
      <c r="G42" s="66">
        <f>+G43</f>
        <v>746.8</v>
      </c>
      <c r="H42" s="66"/>
    </row>
    <row r="43" spans="1:9" s="59" customFormat="1" ht="30" customHeight="1" x14ac:dyDescent="0.25">
      <c r="A43" s="153"/>
      <c r="B43" s="154">
        <v>422</v>
      </c>
      <c r="C43" s="155"/>
      <c r="D43" s="146" t="s">
        <v>232</v>
      </c>
      <c r="E43" s="145"/>
      <c r="F43" s="145"/>
      <c r="G43" s="66">
        <f>+G44</f>
        <v>746.8</v>
      </c>
      <c r="H43" s="66"/>
    </row>
    <row r="44" spans="1:9" ht="30" customHeight="1" x14ac:dyDescent="0.25">
      <c r="A44" s="158"/>
      <c r="B44" s="159"/>
      <c r="C44" s="160">
        <v>4227</v>
      </c>
      <c r="D44" s="105" t="s">
        <v>233</v>
      </c>
      <c r="E44" s="8"/>
      <c r="F44" s="8"/>
      <c r="G44" s="64">
        <v>746.8</v>
      </c>
      <c r="H44" s="64"/>
    </row>
    <row r="45" spans="1:9" ht="44.25" customHeight="1" x14ac:dyDescent="0.25">
      <c r="A45" s="280" t="s">
        <v>172</v>
      </c>
      <c r="B45" s="281"/>
      <c r="C45" s="282"/>
      <c r="D45" s="109" t="s">
        <v>173</v>
      </c>
      <c r="E45" s="110">
        <f>+E46+E147+E173+E180+E187+E160</f>
        <v>123171</v>
      </c>
      <c r="F45" s="110"/>
      <c r="G45" s="111">
        <f>+G46+G147+G173+G180+G187+G160</f>
        <v>159320.05000000002</v>
      </c>
      <c r="H45" s="111">
        <f t="shared" si="1"/>
        <v>129.34866973557089</v>
      </c>
    </row>
    <row r="46" spans="1:9" ht="30" customHeight="1" x14ac:dyDescent="0.25">
      <c r="A46" s="257" t="s">
        <v>174</v>
      </c>
      <c r="B46" s="258"/>
      <c r="C46" s="259"/>
      <c r="D46" s="112" t="s">
        <v>175</v>
      </c>
      <c r="E46" s="113">
        <f>+E47+E90+E107+E118+E135</f>
        <v>70007</v>
      </c>
      <c r="F46" s="113"/>
      <c r="G46" s="114">
        <f>+G47+G90+G107+G118+G135</f>
        <v>81571.69</v>
      </c>
      <c r="H46" s="114">
        <f t="shared" si="1"/>
        <v>116.51933378090762</v>
      </c>
    </row>
    <row r="47" spans="1:9" ht="30" customHeight="1" x14ac:dyDescent="0.25">
      <c r="A47" s="248" t="s">
        <v>168</v>
      </c>
      <c r="B47" s="249"/>
      <c r="C47" s="250"/>
      <c r="D47" s="115" t="s">
        <v>169</v>
      </c>
      <c r="E47" s="116">
        <f>+E48</f>
        <v>42197</v>
      </c>
      <c r="F47" s="116"/>
      <c r="G47" s="117">
        <f>+G48+G88</f>
        <v>56227.810000000005</v>
      </c>
      <c r="H47" s="117">
        <f t="shared" si="1"/>
        <v>133.25072872479086</v>
      </c>
    </row>
    <row r="48" spans="1:9" s="59" customFormat="1" ht="30" customHeight="1" x14ac:dyDescent="0.25">
      <c r="A48" s="235">
        <v>3</v>
      </c>
      <c r="B48" s="236"/>
      <c r="C48" s="237"/>
      <c r="D48" s="146" t="s">
        <v>4</v>
      </c>
      <c r="E48" s="145">
        <f>+E49+E58+E85+E82</f>
        <v>42197</v>
      </c>
      <c r="F48" s="145"/>
      <c r="G48" s="66">
        <f>+G49+G58+G85+G82</f>
        <v>55930.310000000005</v>
      </c>
      <c r="H48" s="66">
        <f t="shared" si="1"/>
        <v>132.54570230111148</v>
      </c>
      <c r="I48" s="77"/>
    </row>
    <row r="49" spans="1:8" s="59" customFormat="1" x14ac:dyDescent="0.25">
      <c r="A49" s="226">
        <v>31</v>
      </c>
      <c r="B49" s="227"/>
      <c r="C49" s="228"/>
      <c r="D49" s="146" t="s">
        <v>5</v>
      </c>
      <c r="E49" s="145"/>
      <c r="F49" s="145"/>
      <c r="G49" s="66">
        <f>+G50+G54+G56</f>
        <v>0</v>
      </c>
      <c r="H49" s="66" t="e">
        <f t="shared" si="1"/>
        <v>#DIV/0!</v>
      </c>
    </row>
    <row r="50" spans="1:8" s="59" customFormat="1" x14ac:dyDescent="0.25">
      <c r="A50" s="220">
        <v>311</v>
      </c>
      <c r="B50" s="221"/>
      <c r="C50" s="222"/>
      <c r="D50" s="146" t="s">
        <v>202</v>
      </c>
      <c r="E50" s="145"/>
      <c r="F50" s="145"/>
      <c r="G50" s="66">
        <f>+G51+G52+G53</f>
        <v>0</v>
      </c>
      <c r="H50" s="66"/>
    </row>
    <row r="51" spans="1:8" x14ac:dyDescent="0.25">
      <c r="A51" s="223">
        <v>3111</v>
      </c>
      <c r="B51" s="224"/>
      <c r="C51" s="225"/>
      <c r="D51" s="105" t="s">
        <v>47</v>
      </c>
      <c r="E51" s="8"/>
      <c r="F51" s="8"/>
      <c r="G51" s="64"/>
      <c r="H51" s="64"/>
    </row>
    <row r="52" spans="1:8" x14ac:dyDescent="0.25">
      <c r="A52" s="223">
        <v>3113</v>
      </c>
      <c r="B52" s="224"/>
      <c r="C52" s="225"/>
      <c r="D52" s="105" t="s">
        <v>101</v>
      </c>
      <c r="E52" s="8"/>
      <c r="F52" s="8"/>
      <c r="G52" s="64"/>
      <c r="H52" s="64"/>
    </row>
    <row r="53" spans="1:8" x14ac:dyDescent="0.25">
      <c r="A53" s="223">
        <v>3114</v>
      </c>
      <c r="B53" s="224"/>
      <c r="C53" s="225"/>
      <c r="D53" s="105" t="s">
        <v>102</v>
      </c>
      <c r="E53" s="8"/>
      <c r="F53" s="8"/>
      <c r="G53" s="64"/>
      <c r="H53" s="64"/>
    </row>
    <row r="54" spans="1:8" s="59" customFormat="1" x14ac:dyDescent="0.25">
      <c r="A54" s="220">
        <v>312</v>
      </c>
      <c r="B54" s="221"/>
      <c r="C54" s="222"/>
      <c r="D54" s="146" t="s">
        <v>103</v>
      </c>
      <c r="E54" s="145"/>
      <c r="F54" s="145"/>
      <c r="G54" s="66">
        <f>+G55</f>
        <v>0</v>
      </c>
      <c r="H54" s="66"/>
    </row>
    <row r="55" spans="1:8" x14ac:dyDescent="0.25">
      <c r="A55" s="223">
        <v>3121</v>
      </c>
      <c r="B55" s="224"/>
      <c r="C55" s="225"/>
      <c r="D55" s="105" t="s">
        <v>103</v>
      </c>
      <c r="E55" s="8"/>
      <c r="F55" s="8"/>
      <c r="G55" s="64"/>
      <c r="H55" s="64"/>
    </row>
    <row r="56" spans="1:8" s="59" customFormat="1" x14ac:dyDescent="0.25">
      <c r="A56" s="220">
        <v>313</v>
      </c>
      <c r="B56" s="221"/>
      <c r="C56" s="222"/>
      <c r="D56" s="146" t="s">
        <v>104</v>
      </c>
      <c r="E56" s="145"/>
      <c r="F56" s="145"/>
      <c r="G56" s="66">
        <f>+G57</f>
        <v>0</v>
      </c>
      <c r="H56" s="66"/>
    </row>
    <row r="57" spans="1:8" x14ac:dyDescent="0.25">
      <c r="A57" s="223">
        <v>3132</v>
      </c>
      <c r="B57" s="224"/>
      <c r="C57" s="225"/>
      <c r="D57" s="105" t="s">
        <v>105</v>
      </c>
      <c r="E57" s="8"/>
      <c r="F57" s="8"/>
      <c r="G57" s="64"/>
      <c r="H57" s="64"/>
    </row>
    <row r="58" spans="1:8" s="59" customFormat="1" x14ac:dyDescent="0.25">
      <c r="A58" s="226">
        <v>32</v>
      </c>
      <c r="B58" s="227"/>
      <c r="C58" s="228"/>
      <c r="D58" s="146" t="s">
        <v>16</v>
      </c>
      <c r="E58" s="145">
        <f>39572-975</f>
        <v>38597</v>
      </c>
      <c r="F58" s="145"/>
      <c r="G58" s="66">
        <f>+G59+G64+G69+G77</f>
        <v>48338.310000000005</v>
      </c>
      <c r="H58" s="66">
        <f t="shared" si="1"/>
        <v>125.23851594683526</v>
      </c>
    </row>
    <row r="59" spans="1:8" s="59" customFormat="1" x14ac:dyDescent="0.25">
      <c r="A59" s="220">
        <v>321</v>
      </c>
      <c r="B59" s="221"/>
      <c r="C59" s="222"/>
      <c r="D59" s="146" t="s">
        <v>48</v>
      </c>
      <c r="E59" s="145"/>
      <c r="F59" s="145"/>
      <c r="G59" s="66">
        <f>+G61+G60+G62+G63</f>
        <v>1600</v>
      </c>
      <c r="H59" s="66"/>
    </row>
    <row r="60" spans="1:8" x14ac:dyDescent="0.25">
      <c r="A60" s="223">
        <v>3211</v>
      </c>
      <c r="B60" s="224"/>
      <c r="C60" s="225"/>
      <c r="D60" s="105" t="s">
        <v>107</v>
      </c>
      <c r="E60" s="8"/>
      <c r="F60" s="8"/>
      <c r="G60" s="64">
        <v>1600</v>
      </c>
      <c r="H60" s="64"/>
    </row>
    <row r="61" spans="1:8" ht="25.5" x14ac:dyDescent="0.25">
      <c r="A61" s="223">
        <v>3212</v>
      </c>
      <c r="B61" s="224"/>
      <c r="C61" s="225"/>
      <c r="D61" s="105" t="s">
        <v>108</v>
      </c>
      <c r="E61" s="8"/>
      <c r="F61" s="8"/>
      <c r="G61" s="64"/>
      <c r="H61" s="64"/>
    </row>
    <row r="62" spans="1:8" x14ac:dyDescent="0.25">
      <c r="A62" s="223">
        <v>3213</v>
      </c>
      <c r="B62" s="224"/>
      <c r="C62" s="225"/>
      <c r="D62" s="105" t="s">
        <v>109</v>
      </c>
      <c r="E62" s="8"/>
      <c r="F62" s="8"/>
      <c r="G62" s="74">
        <v>0</v>
      </c>
      <c r="H62" s="64"/>
    </row>
    <row r="63" spans="1:8" ht="25.5" x14ac:dyDescent="0.25">
      <c r="A63" s="223">
        <v>3214</v>
      </c>
      <c r="B63" s="224"/>
      <c r="C63" s="225"/>
      <c r="D63" s="105" t="s">
        <v>110</v>
      </c>
      <c r="E63" s="8"/>
      <c r="F63" s="8"/>
      <c r="G63" s="74">
        <v>0</v>
      </c>
      <c r="H63" s="64"/>
    </row>
    <row r="64" spans="1:8" s="59" customFormat="1" x14ac:dyDescent="0.25">
      <c r="A64" s="220">
        <v>322</v>
      </c>
      <c r="B64" s="221"/>
      <c r="C64" s="222"/>
      <c r="D64" s="146" t="s">
        <v>111</v>
      </c>
      <c r="E64" s="145"/>
      <c r="F64" s="145"/>
      <c r="G64" s="66">
        <f>SUM(G65:G68)</f>
        <v>206.28</v>
      </c>
      <c r="H64" s="66"/>
    </row>
    <row r="65" spans="1:8" ht="25.5" x14ac:dyDescent="0.25">
      <c r="A65" s="223">
        <v>3221</v>
      </c>
      <c r="B65" s="224"/>
      <c r="C65" s="225"/>
      <c r="D65" s="105" t="s">
        <v>112</v>
      </c>
      <c r="E65" s="8"/>
      <c r="F65" s="8"/>
      <c r="G65" s="64">
        <v>0</v>
      </c>
      <c r="H65" s="64"/>
    </row>
    <row r="66" spans="1:8" x14ac:dyDescent="0.25">
      <c r="A66" s="223">
        <v>3223</v>
      </c>
      <c r="B66" s="224"/>
      <c r="C66" s="225"/>
      <c r="D66" s="105" t="s">
        <v>113</v>
      </c>
      <c r="E66" s="8"/>
      <c r="F66" s="8"/>
      <c r="G66" s="64">
        <v>0</v>
      </c>
      <c r="H66" s="64"/>
    </row>
    <row r="67" spans="1:8" ht="25.5" x14ac:dyDescent="0.25">
      <c r="A67" s="223">
        <v>3224</v>
      </c>
      <c r="B67" s="224"/>
      <c r="C67" s="225"/>
      <c r="D67" s="105" t="s">
        <v>114</v>
      </c>
      <c r="E67" s="8"/>
      <c r="F67" s="8"/>
      <c r="G67" s="64">
        <v>206.28</v>
      </c>
      <c r="H67" s="64"/>
    </row>
    <row r="68" spans="1:8" x14ac:dyDescent="0.25">
      <c r="A68" s="223">
        <v>3225</v>
      </c>
      <c r="B68" s="224"/>
      <c r="C68" s="225"/>
      <c r="D68" s="105" t="s">
        <v>115</v>
      </c>
      <c r="E68" s="8"/>
      <c r="F68" s="8"/>
      <c r="G68" s="64"/>
      <c r="H68" s="64"/>
    </row>
    <row r="69" spans="1:8" s="59" customFormat="1" x14ac:dyDescent="0.25">
      <c r="A69" s="220">
        <v>323</v>
      </c>
      <c r="B69" s="221"/>
      <c r="C69" s="222"/>
      <c r="D69" s="146" t="s">
        <v>117</v>
      </c>
      <c r="E69" s="145"/>
      <c r="F69" s="145"/>
      <c r="G69" s="66">
        <f>SUM(G70:G76)</f>
        <v>46458.930000000008</v>
      </c>
      <c r="H69" s="66"/>
    </row>
    <row r="70" spans="1:8" x14ac:dyDescent="0.25">
      <c r="A70" s="223">
        <v>3231</v>
      </c>
      <c r="B70" s="224"/>
      <c r="C70" s="225"/>
      <c r="D70" s="105" t="s">
        <v>118</v>
      </c>
      <c r="E70" s="8"/>
      <c r="F70" s="8"/>
      <c r="G70" s="64">
        <f>37663.86+428.8</f>
        <v>38092.660000000003</v>
      </c>
      <c r="H70" s="64"/>
    </row>
    <row r="71" spans="1:8" x14ac:dyDescent="0.25">
      <c r="A71" s="223">
        <v>3232</v>
      </c>
      <c r="B71" s="224"/>
      <c r="C71" s="225"/>
      <c r="D71" s="105" t="s">
        <v>119</v>
      </c>
      <c r="E71" s="8"/>
      <c r="F71" s="8"/>
      <c r="G71" s="64">
        <v>2867.51</v>
      </c>
      <c r="H71" s="64"/>
    </row>
    <row r="72" spans="1:8" x14ac:dyDescent="0.25">
      <c r="A72" s="223">
        <v>3234</v>
      </c>
      <c r="B72" s="224"/>
      <c r="C72" s="225"/>
      <c r="D72" s="105" t="s">
        <v>121</v>
      </c>
      <c r="E72" s="8"/>
      <c r="F72" s="8"/>
      <c r="G72" s="64">
        <v>0</v>
      </c>
      <c r="H72" s="64"/>
    </row>
    <row r="73" spans="1:8" x14ac:dyDescent="0.25">
      <c r="A73" s="223">
        <v>3235</v>
      </c>
      <c r="B73" s="224"/>
      <c r="C73" s="225"/>
      <c r="D73" s="105" t="s">
        <v>122</v>
      </c>
      <c r="E73" s="8"/>
      <c r="F73" s="8"/>
      <c r="G73" s="64">
        <v>5016</v>
      </c>
      <c r="H73" s="64"/>
    </row>
    <row r="74" spans="1:8" x14ac:dyDescent="0.25">
      <c r="A74" s="139"/>
      <c r="B74" s="140"/>
      <c r="C74" s="141">
        <v>3236</v>
      </c>
      <c r="D74" s="105" t="s">
        <v>123</v>
      </c>
      <c r="E74" s="8"/>
      <c r="F74" s="8"/>
      <c r="G74" s="64">
        <v>416.4</v>
      </c>
      <c r="H74" s="64"/>
    </row>
    <row r="75" spans="1:8" x14ac:dyDescent="0.25">
      <c r="A75" s="223">
        <v>3238</v>
      </c>
      <c r="B75" s="224"/>
      <c r="C75" s="225"/>
      <c r="D75" s="105" t="s">
        <v>124</v>
      </c>
      <c r="E75" s="8"/>
      <c r="F75" s="8"/>
      <c r="G75" s="64">
        <v>0</v>
      </c>
      <c r="H75" s="64"/>
    </row>
    <row r="76" spans="1:8" x14ac:dyDescent="0.25">
      <c r="A76" s="223">
        <v>3239</v>
      </c>
      <c r="B76" s="224"/>
      <c r="C76" s="225"/>
      <c r="D76" s="105" t="s">
        <v>125</v>
      </c>
      <c r="E76" s="8"/>
      <c r="F76" s="8"/>
      <c r="G76" s="64">
        <v>66.36</v>
      </c>
      <c r="H76" s="64"/>
    </row>
    <row r="77" spans="1:8" s="59" customFormat="1" ht="25.5" x14ac:dyDescent="0.25">
      <c r="A77" s="220">
        <v>329</v>
      </c>
      <c r="B77" s="221"/>
      <c r="C77" s="222"/>
      <c r="D77" s="146" t="s">
        <v>126</v>
      </c>
      <c r="E77" s="145"/>
      <c r="F77" s="145"/>
      <c r="G77" s="66">
        <f>SUM(G78:G81)</f>
        <v>73.099999999999994</v>
      </c>
      <c r="H77" s="66"/>
    </row>
    <row r="78" spans="1:8" x14ac:dyDescent="0.25">
      <c r="A78" s="223">
        <v>3292</v>
      </c>
      <c r="B78" s="224"/>
      <c r="C78" s="225"/>
      <c r="D78" s="105" t="s">
        <v>127</v>
      </c>
      <c r="E78" s="8"/>
      <c r="F78" s="8"/>
      <c r="G78" s="64"/>
      <c r="H78" s="64"/>
    </row>
    <row r="79" spans="1:8" x14ac:dyDescent="0.25">
      <c r="A79" s="223">
        <v>3293</v>
      </c>
      <c r="B79" s="224"/>
      <c r="C79" s="225"/>
      <c r="D79" s="138" t="s">
        <v>128</v>
      </c>
      <c r="E79" s="8"/>
      <c r="F79" s="8"/>
      <c r="G79" s="64"/>
      <c r="H79" s="64"/>
    </row>
    <row r="80" spans="1:8" x14ac:dyDescent="0.25">
      <c r="A80" s="223">
        <v>3294</v>
      </c>
      <c r="B80" s="224"/>
      <c r="C80" s="225"/>
      <c r="D80" s="138" t="s">
        <v>129</v>
      </c>
      <c r="E80" s="8"/>
      <c r="F80" s="8"/>
      <c r="G80" s="64"/>
      <c r="H80" s="64"/>
    </row>
    <row r="81" spans="1:9" ht="24" x14ac:dyDescent="0.25">
      <c r="A81" s="223">
        <v>3299</v>
      </c>
      <c r="B81" s="224"/>
      <c r="C81" s="225"/>
      <c r="D81" s="138" t="s">
        <v>126</v>
      </c>
      <c r="E81" s="8"/>
      <c r="F81" s="8"/>
      <c r="G81" s="64">
        <v>73.099999999999994</v>
      </c>
      <c r="H81" s="64"/>
    </row>
    <row r="82" spans="1:9" s="59" customFormat="1" x14ac:dyDescent="0.25">
      <c r="A82" s="147">
        <v>34</v>
      </c>
      <c r="B82" s="148"/>
      <c r="C82" s="149"/>
      <c r="D82" s="146" t="s">
        <v>131</v>
      </c>
      <c r="E82" s="145">
        <v>0</v>
      </c>
      <c r="F82" s="145"/>
      <c r="G82" s="66">
        <f>+G83</f>
        <v>0</v>
      </c>
      <c r="H82" s="66"/>
    </row>
    <row r="83" spans="1:9" s="59" customFormat="1" x14ac:dyDescent="0.25">
      <c r="A83" s="220">
        <v>343</v>
      </c>
      <c r="B83" s="221"/>
      <c r="C83" s="222"/>
      <c r="D83" s="146" t="s">
        <v>132</v>
      </c>
      <c r="E83" s="145"/>
      <c r="F83" s="145"/>
      <c r="G83" s="66">
        <f>+G84</f>
        <v>0</v>
      </c>
      <c r="H83" s="66"/>
    </row>
    <row r="84" spans="1:9" x14ac:dyDescent="0.25">
      <c r="A84" s="223">
        <v>3431</v>
      </c>
      <c r="B84" s="224"/>
      <c r="C84" s="225"/>
      <c r="D84" s="105" t="s">
        <v>204</v>
      </c>
      <c r="E84" s="8"/>
      <c r="F84" s="8"/>
      <c r="G84" s="64"/>
      <c r="H84" s="64"/>
    </row>
    <row r="85" spans="1:9" s="59" customFormat="1" ht="38.25" x14ac:dyDescent="0.25">
      <c r="A85" s="147">
        <v>37</v>
      </c>
      <c r="B85" s="148"/>
      <c r="C85" s="149"/>
      <c r="D85" s="146" t="s">
        <v>176</v>
      </c>
      <c r="E85" s="145">
        <v>3600</v>
      </c>
      <c r="F85" s="145"/>
      <c r="G85" s="66">
        <f>+G86</f>
        <v>7592</v>
      </c>
      <c r="H85" s="66">
        <f t="shared" si="1"/>
        <v>210.88888888888891</v>
      </c>
    </row>
    <row r="86" spans="1:9" s="59" customFormat="1" ht="25.5" x14ac:dyDescent="0.25">
      <c r="A86" s="106">
        <v>372</v>
      </c>
      <c r="B86" s="107"/>
      <c r="C86" s="108"/>
      <c r="D86" s="105" t="s">
        <v>136</v>
      </c>
      <c r="E86" s="145"/>
      <c r="F86" s="145"/>
      <c r="G86" s="66">
        <f>+G87</f>
        <v>7592</v>
      </c>
      <c r="H86" s="66"/>
    </row>
    <row r="87" spans="1:9" s="59" customFormat="1" x14ac:dyDescent="0.25">
      <c r="A87" s="106">
        <v>3722</v>
      </c>
      <c r="B87" s="107"/>
      <c r="C87" s="108"/>
      <c r="D87" s="105" t="s">
        <v>135</v>
      </c>
      <c r="E87" s="145"/>
      <c r="F87" s="145"/>
      <c r="G87" s="188">
        <f>3421.27+4170.73</f>
        <v>7592</v>
      </c>
      <c r="H87" s="66"/>
    </row>
    <row r="88" spans="1:9" s="59" customFormat="1" ht="38.25" x14ac:dyDescent="0.25">
      <c r="A88" s="235">
        <v>41</v>
      </c>
      <c r="B88" s="236"/>
      <c r="C88" s="237"/>
      <c r="D88" s="146" t="s">
        <v>171</v>
      </c>
      <c r="E88" s="145"/>
      <c r="F88" s="145"/>
      <c r="G88" s="66">
        <f>+G89</f>
        <v>297.5</v>
      </c>
      <c r="H88" s="66"/>
    </row>
    <row r="89" spans="1:9" s="59" customFormat="1" x14ac:dyDescent="0.25">
      <c r="A89" s="153"/>
      <c r="B89" s="154"/>
      <c r="C89" s="155">
        <v>4111</v>
      </c>
      <c r="D89" s="146" t="s">
        <v>50</v>
      </c>
      <c r="E89" s="145"/>
      <c r="F89" s="145"/>
      <c r="G89" s="66">
        <v>297.5</v>
      </c>
      <c r="H89" s="66"/>
    </row>
    <row r="90" spans="1:9" x14ac:dyDescent="0.25">
      <c r="A90" s="248" t="s">
        <v>177</v>
      </c>
      <c r="B90" s="249"/>
      <c r="C90" s="250"/>
      <c r="D90" s="115" t="s">
        <v>178</v>
      </c>
      <c r="E90" s="116">
        <f>+E91</f>
        <v>18250</v>
      </c>
      <c r="F90" s="116"/>
      <c r="G90" s="117">
        <f t="shared" ref="G90" si="3">+G91</f>
        <v>18933.760000000002</v>
      </c>
      <c r="H90" s="117">
        <f t="shared" si="1"/>
        <v>103.74663013698631</v>
      </c>
      <c r="I90" s="68"/>
    </row>
    <row r="91" spans="1:9" s="59" customFormat="1" ht="21" customHeight="1" x14ac:dyDescent="0.25">
      <c r="A91" s="235">
        <v>3</v>
      </c>
      <c r="B91" s="236"/>
      <c r="C91" s="237"/>
      <c r="D91" s="146" t="s">
        <v>4</v>
      </c>
      <c r="E91" s="145">
        <f>+E92+E104+E99</f>
        <v>18250</v>
      </c>
      <c r="F91" s="145"/>
      <c r="G91" s="66">
        <f>+G92+G99+G104</f>
        <v>18933.760000000002</v>
      </c>
      <c r="H91" s="66">
        <f t="shared" si="1"/>
        <v>103.74663013698631</v>
      </c>
    </row>
    <row r="92" spans="1:9" s="59" customFormat="1" x14ac:dyDescent="0.25">
      <c r="A92" s="226">
        <v>31</v>
      </c>
      <c r="B92" s="227"/>
      <c r="C92" s="228"/>
      <c r="D92" s="146" t="s">
        <v>5</v>
      </c>
      <c r="E92" s="145">
        <v>10250</v>
      </c>
      <c r="F92" s="145"/>
      <c r="G92" s="66">
        <f>+G93+G95+G97</f>
        <v>10239</v>
      </c>
      <c r="H92" s="66">
        <f t="shared" si="1"/>
        <v>99.892682926829266</v>
      </c>
    </row>
    <row r="93" spans="1:9" x14ac:dyDescent="0.25">
      <c r="A93" s="147"/>
      <c r="B93" s="148">
        <v>311</v>
      </c>
      <c r="C93" s="149"/>
      <c r="D93" s="146" t="s">
        <v>228</v>
      </c>
      <c r="E93" s="145"/>
      <c r="F93" s="145"/>
      <c r="G93" s="66">
        <f>+G94</f>
        <v>8145.04</v>
      </c>
      <c r="H93" s="66"/>
    </row>
    <row r="94" spans="1:9" x14ac:dyDescent="0.25">
      <c r="A94" s="106"/>
      <c r="B94" s="107"/>
      <c r="C94" s="108">
        <v>3111</v>
      </c>
      <c r="D94" s="105" t="s">
        <v>47</v>
      </c>
      <c r="E94" s="8"/>
      <c r="F94" s="8"/>
      <c r="G94" s="64">
        <v>8145.04</v>
      </c>
      <c r="H94" s="64"/>
    </row>
    <row r="95" spans="1:9" s="59" customFormat="1" x14ac:dyDescent="0.25">
      <c r="A95" s="220">
        <v>313</v>
      </c>
      <c r="B95" s="221"/>
      <c r="C95" s="222"/>
      <c r="D95" s="146" t="s">
        <v>104</v>
      </c>
      <c r="E95" s="145"/>
      <c r="F95" s="145"/>
      <c r="G95" s="66">
        <f>+G96</f>
        <v>1343.96</v>
      </c>
      <c r="H95" s="66"/>
    </row>
    <row r="96" spans="1:9" x14ac:dyDescent="0.25">
      <c r="A96" s="223">
        <v>3132</v>
      </c>
      <c r="B96" s="224"/>
      <c r="C96" s="225"/>
      <c r="D96" s="105" t="s">
        <v>105</v>
      </c>
      <c r="E96" s="8"/>
      <c r="F96" s="8"/>
      <c r="G96" s="64">
        <v>1343.96</v>
      </c>
      <c r="H96" s="64"/>
    </row>
    <row r="97" spans="1:9" s="59" customFormat="1" x14ac:dyDescent="0.25">
      <c r="A97" s="220">
        <v>312</v>
      </c>
      <c r="B97" s="221"/>
      <c r="C97" s="222"/>
      <c r="D97" s="146" t="s">
        <v>103</v>
      </c>
      <c r="E97" s="145"/>
      <c r="F97" s="145"/>
      <c r="G97" s="66">
        <f>+G98</f>
        <v>750</v>
      </c>
      <c r="H97" s="66"/>
    </row>
    <row r="98" spans="1:9" x14ac:dyDescent="0.25">
      <c r="A98" s="223">
        <v>3121</v>
      </c>
      <c r="B98" s="224"/>
      <c r="C98" s="225"/>
      <c r="D98" s="105" t="s">
        <v>103</v>
      </c>
      <c r="E98" s="8"/>
      <c r="F98" s="8"/>
      <c r="G98" s="64">
        <v>750</v>
      </c>
      <c r="H98" s="64"/>
    </row>
    <row r="99" spans="1:9" s="59" customFormat="1" x14ac:dyDescent="0.25">
      <c r="A99" s="226">
        <v>32</v>
      </c>
      <c r="B99" s="227"/>
      <c r="C99" s="228"/>
      <c r="D99" s="146" t="s">
        <v>16</v>
      </c>
      <c r="E99" s="145">
        <v>2000</v>
      </c>
      <c r="F99" s="145"/>
      <c r="G99" s="66">
        <f>+G100+G102</f>
        <v>1852.0900000000001</v>
      </c>
      <c r="H99" s="66">
        <f t="shared" ref="H99" si="4">+G99/E99*100</f>
        <v>92.604500000000016</v>
      </c>
    </row>
    <row r="100" spans="1:9" s="59" customFormat="1" x14ac:dyDescent="0.25">
      <c r="A100" s="220">
        <v>321</v>
      </c>
      <c r="B100" s="221"/>
      <c r="C100" s="222"/>
      <c r="D100" s="146" t="s">
        <v>48</v>
      </c>
      <c r="E100" s="145"/>
      <c r="F100" s="145"/>
      <c r="G100" s="66">
        <f>+G101</f>
        <v>994.49</v>
      </c>
      <c r="H100" s="66"/>
    </row>
    <row r="101" spans="1:9" ht="25.5" x14ac:dyDescent="0.25">
      <c r="A101" s="139"/>
      <c r="B101" s="140"/>
      <c r="C101" s="141">
        <v>3212</v>
      </c>
      <c r="D101" s="105" t="s">
        <v>108</v>
      </c>
      <c r="E101" s="8"/>
      <c r="F101" s="8"/>
      <c r="G101" s="64">
        <v>994.49</v>
      </c>
      <c r="H101" s="64"/>
    </row>
    <row r="102" spans="1:9" s="59" customFormat="1" x14ac:dyDescent="0.25">
      <c r="A102" s="164"/>
      <c r="B102" s="165">
        <v>323</v>
      </c>
      <c r="C102" s="166"/>
      <c r="D102" s="146" t="s">
        <v>117</v>
      </c>
      <c r="E102" s="145"/>
      <c r="F102" s="145"/>
      <c r="G102" s="66">
        <f>+G103</f>
        <v>857.6</v>
      </c>
      <c r="H102" s="66"/>
    </row>
    <row r="103" spans="1:9" x14ac:dyDescent="0.25">
      <c r="A103" s="139"/>
      <c r="B103" s="140"/>
      <c r="C103" s="141">
        <v>3231</v>
      </c>
      <c r="D103" s="105" t="s">
        <v>118</v>
      </c>
      <c r="E103" s="8"/>
      <c r="F103" s="8"/>
      <c r="G103" s="64">
        <v>857.6</v>
      </c>
      <c r="H103" s="64"/>
    </row>
    <row r="104" spans="1:9" s="59" customFormat="1" ht="24.75" customHeight="1" x14ac:dyDescent="0.25">
      <c r="A104" s="147">
        <v>37</v>
      </c>
      <c r="B104" s="148"/>
      <c r="C104" s="149"/>
      <c r="D104" s="146" t="s">
        <v>176</v>
      </c>
      <c r="E104" s="145">
        <v>6000</v>
      </c>
      <c r="F104" s="145"/>
      <c r="G104" s="66">
        <f>+G105</f>
        <v>6842.67</v>
      </c>
      <c r="H104" s="66">
        <f t="shared" si="1"/>
        <v>114.0445</v>
      </c>
    </row>
    <row r="105" spans="1:9" s="59" customFormat="1" ht="24.75" customHeight="1" x14ac:dyDescent="0.25">
      <c r="A105" s="220">
        <v>372</v>
      </c>
      <c r="B105" s="221"/>
      <c r="C105" s="222"/>
      <c r="D105" s="146" t="s">
        <v>136</v>
      </c>
      <c r="E105" s="145"/>
      <c r="F105" s="145"/>
      <c r="G105" s="66">
        <f>+G106</f>
        <v>6842.67</v>
      </c>
      <c r="H105" s="66"/>
    </row>
    <row r="106" spans="1:9" x14ac:dyDescent="0.25">
      <c r="A106" s="238">
        <v>3722</v>
      </c>
      <c r="B106" s="239"/>
      <c r="C106" s="240"/>
      <c r="D106" s="105" t="s">
        <v>135</v>
      </c>
      <c r="E106" s="8"/>
      <c r="F106" s="8"/>
      <c r="G106" s="64">
        <v>6842.67</v>
      </c>
      <c r="H106" s="64"/>
    </row>
    <row r="107" spans="1:9" ht="34.5" customHeight="1" x14ac:dyDescent="0.25">
      <c r="A107" s="248" t="s">
        <v>179</v>
      </c>
      <c r="B107" s="249"/>
      <c r="C107" s="250"/>
      <c r="D107" s="115" t="s">
        <v>180</v>
      </c>
      <c r="E107" s="116">
        <f>+E108</f>
        <v>2440</v>
      </c>
      <c r="F107" s="116"/>
      <c r="G107" s="117">
        <f>+G108</f>
        <v>2382</v>
      </c>
      <c r="H107" s="117">
        <f t="shared" si="1"/>
        <v>97.622950819672127</v>
      </c>
      <c r="I107" s="68"/>
    </row>
    <row r="108" spans="1:9" s="59" customFormat="1" ht="24.75" customHeight="1" x14ac:dyDescent="0.25">
      <c r="A108" s="235">
        <v>3</v>
      </c>
      <c r="B108" s="236"/>
      <c r="C108" s="237"/>
      <c r="D108" s="146" t="s">
        <v>4</v>
      </c>
      <c r="E108" s="145">
        <f>+E109+E110</f>
        <v>2440</v>
      </c>
      <c r="F108" s="145"/>
      <c r="G108" s="66">
        <f>+G109+G110+G115</f>
        <v>2382</v>
      </c>
      <c r="H108" s="66">
        <f t="shared" si="1"/>
        <v>97.622950819672127</v>
      </c>
    </row>
    <row r="109" spans="1:9" s="59" customFormat="1" ht="19.5" customHeight="1" x14ac:dyDescent="0.25">
      <c r="A109" s="226">
        <v>31</v>
      </c>
      <c r="B109" s="227"/>
      <c r="C109" s="228"/>
      <c r="D109" s="146" t="s">
        <v>5</v>
      </c>
      <c r="E109" s="145"/>
      <c r="F109" s="145"/>
      <c r="G109" s="66">
        <f t="shared" ref="G109" si="5">ROUND(E109*1.02,-1)</f>
        <v>0</v>
      </c>
      <c r="H109" s="66" t="e">
        <f t="shared" si="1"/>
        <v>#DIV/0!</v>
      </c>
    </row>
    <row r="110" spans="1:9" s="59" customFormat="1" x14ac:dyDescent="0.25">
      <c r="A110" s="226">
        <v>32</v>
      </c>
      <c r="B110" s="227"/>
      <c r="C110" s="228"/>
      <c r="D110" s="146" t="s">
        <v>16</v>
      </c>
      <c r="E110" s="145">
        <v>2440</v>
      </c>
      <c r="F110" s="145"/>
      <c r="G110" s="66">
        <f>+G113+G111</f>
        <v>2382</v>
      </c>
      <c r="H110" s="66">
        <f t="shared" si="1"/>
        <v>97.622950819672127</v>
      </c>
    </row>
    <row r="111" spans="1:9" s="59" customFormat="1" x14ac:dyDescent="0.25">
      <c r="A111" s="147"/>
      <c r="B111" s="148">
        <v>323</v>
      </c>
      <c r="C111" s="149"/>
      <c r="D111" s="146" t="s">
        <v>117</v>
      </c>
      <c r="E111" s="145"/>
      <c r="F111" s="145"/>
      <c r="G111" s="66">
        <f>+G112</f>
        <v>930</v>
      </c>
      <c r="H111" s="66"/>
    </row>
    <row r="112" spans="1:9" x14ac:dyDescent="0.25">
      <c r="A112" s="106"/>
      <c r="B112" s="107"/>
      <c r="C112" s="108">
        <v>3231</v>
      </c>
      <c r="D112" s="105" t="s">
        <v>118</v>
      </c>
      <c r="E112" s="8"/>
      <c r="F112" s="8"/>
      <c r="G112" s="64">
        <v>930</v>
      </c>
      <c r="H112" s="64"/>
    </row>
    <row r="113" spans="1:9" s="59" customFormat="1" ht="24" x14ac:dyDescent="0.25">
      <c r="A113" s="220">
        <v>329</v>
      </c>
      <c r="B113" s="221"/>
      <c r="C113" s="222"/>
      <c r="D113" s="69" t="s">
        <v>126</v>
      </c>
      <c r="E113" s="145"/>
      <c r="F113" s="145"/>
      <c r="G113" s="66">
        <f>+G114</f>
        <v>1452</v>
      </c>
      <c r="H113" s="66"/>
    </row>
    <row r="114" spans="1:9" ht="24" x14ac:dyDescent="0.25">
      <c r="A114" s="223">
        <v>3299</v>
      </c>
      <c r="B114" s="224"/>
      <c r="C114" s="225"/>
      <c r="D114" s="71" t="s">
        <v>126</v>
      </c>
      <c r="E114" s="8"/>
      <c r="F114" s="8"/>
      <c r="G114" s="64">
        <v>1452</v>
      </c>
      <c r="H114" s="64"/>
    </row>
    <row r="115" spans="1:9" s="59" customFormat="1" hidden="1" x14ac:dyDescent="0.25">
      <c r="A115" s="147"/>
      <c r="B115" s="165"/>
      <c r="C115" s="166"/>
      <c r="D115" s="69"/>
      <c r="E115" s="145"/>
      <c r="F115" s="145"/>
      <c r="G115" s="66"/>
      <c r="H115" s="66"/>
    </row>
    <row r="116" spans="1:9" s="59" customFormat="1" hidden="1" x14ac:dyDescent="0.25">
      <c r="A116" s="220"/>
      <c r="B116" s="221"/>
      <c r="C116" s="222"/>
      <c r="D116" s="69"/>
      <c r="E116" s="145"/>
      <c r="F116" s="145"/>
      <c r="G116" s="66"/>
      <c r="H116" s="66"/>
    </row>
    <row r="117" spans="1:9" hidden="1" x14ac:dyDescent="0.25">
      <c r="A117" s="167"/>
      <c r="B117" s="168"/>
      <c r="C117" s="169"/>
      <c r="D117" s="71"/>
      <c r="E117" s="8"/>
      <c r="F117" s="8"/>
      <c r="G117" s="64"/>
      <c r="H117" s="64"/>
    </row>
    <row r="118" spans="1:9" x14ac:dyDescent="0.25">
      <c r="A118" s="248" t="s">
        <v>181</v>
      </c>
      <c r="B118" s="249"/>
      <c r="C118" s="250"/>
      <c r="D118" s="115" t="s">
        <v>182</v>
      </c>
      <c r="E118" s="116">
        <f>+E119</f>
        <v>2920</v>
      </c>
      <c r="F118" s="116"/>
      <c r="G118" s="117">
        <f>+G119+G132</f>
        <v>1671.22</v>
      </c>
      <c r="H118" s="117">
        <f t="shared" si="1"/>
        <v>57.233561643835614</v>
      </c>
    </row>
    <row r="119" spans="1:9" x14ac:dyDescent="0.25">
      <c r="A119" s="235">
        <v>3</v>
      </c>
      <c r="B119" s="236"/>
      <c r="C119" s="237"/>
      <c r="D119" s="146" t="s">
        <v>4</v>
      </c>
      <c r="E119" s="145">
        <f>+E120+E121</f>
        <v>2920</v>
      </c>
      <c r="F119" s="145"/>
      <c r="G119" s="66">
        <f>+G120+G121</f>
        <v>1227.46</v>
      </c>
      <c r="H119" s="66">
        <f t="shared" si="1"/>
        <v>42.036301369863018</v>
      </c>
      <c r="I119" s="68"/>
    </row>
    <row r="120" spans="1:9" x14ac:dyDescent="0.25">
      <c r="A120" s="226">
        <v>31</v>
      </c>
      <c r="B120" s="227"/>
      <c r="C120" s="228"/>
      <c r="D120" s="146" t="s">
        <v>5</v>
      </c>
      <c r="E120" s="145"/>
      <c r="F120" s="145"/>
      <c r="G120" s="66">
        <f t="shared" ref="G120" si="6">ROUND(E120*1.02,-1)</f>
        <v>0</v>
      </c>
      <c r="H120" s="66" t="e">
        <f t="shared" si="1"/>
        <v>#DIV/0!</v>
      </c>
      <c r="I120" s="68"/>
    </row>
    <row r="121" spans="1:9" x14ac:dyDescent="0.25">
      <c r="A121" s="226">
        <v>32</v>
      </c>
      <c r="B121" s="227"/>
      <c r="C121" s="228"/>
      <c r="D121" s="146" t="s">
        <v>16</v>
      </c>
      <c r="E121" s="145">
        <v>2920</v>
      </c>
      <c r="F121" s="145"/>
      <c r="G121" s="66">
        <f>+G122+G125+G128</f>
        <v>1227.46</v>
      </c>
      <c r="H121" s="66">
        <f t="shared" si="1"/>
        <v>42.036301369863018</v>
      </c>
      <c r="I121" s="68"/>
    </row>
    <row r="122" spans="1:9" x14ac:dyDescent="0.25">
      <c r="A122" s="147"/>
      <c r="B122" s="148">
        <v>321</v>
      </c>
      <c r="C122" s="149"/>
      <c r="D122" s="146" t="s">
        <v>48</v>
      </c>
      <c r="E122" s="145"/>
      <c r="F122" s="145"/>
      <c r="G122" s="66">
        <f>+G123+G124</f>
        <v>204.82</v>
      </c>
      <c r="H122" s="66"/>
    </row>
    <row r="123" spans="1:9" x14ac:dyDescent="0.25">
      <c r="A123" s="106"/>
      <c r="B123" s="107"/>
      <c r="C123" s="108">
        <v>3211</v>
      </c>
      <c r="D123" s="105" t="s">
        <v>229</v>
      </c>
      <c r="E123" s="8"/>
      <c r="F123" s="8"/>
      <c r="G123" s="64">
        <v>59.82</v>
      </c>
      <c r="H123" s="64"/>
    </row>
    <row r="124" spans="1:9" ht="25.5" x14ac:dyDescent="0.25">
      <c r="A124" s="106"/>
      <c r="B124" s="107"/>
      <c r="C124" s="108">
        <v>3214</v>
      </c>
      <c r="D124" s="105" t="s">
        <v>110</v>
      </c>
      <c r="E124" s="8"/>
      <c r="F124" s="8"/>
      <c r="G124" s="64">
        <f>21+124</f>
        <v>145</v>
      </c>
      <c r="H124" s="64"/>
    </row>
    <row r="125" spans="1:9" s="59" customFormat="1" x14ac:dyDescent="0.25">
      <c r="A125" s="147"/>
      <c r="B125" s="148">
        <v>322</v>
      </c>
      <c r="C125" s="149"/>
      <c r="D125" s="146" t="s">
        <v>111</v>
      </c>
      <c r="E125" s="145"/>
      <c r="F125" s="145"/>
      <c r="G125" s="66">
        <f>+G126+G127</f>
        <v>145.17000000000002</v>
      </c>
      <c r="H125" s="66"/>
    </row>
    <row r="126" spans="1:9" ht="25.5" x14ac:dyDescent="0.25">
      <c r="A126" s="106"/>
      <c r="B126" s="107"/>
      <c r="C126" s="108">
        <v>3221</v>
      </c>
      <c r="D126" s="105" t="s">
        <v>112</v>
      </c>
      <c r="E126" s="8"/>
      <c r="F126" s="8"/>
      <c r="G126" s="64">
        <v>63.03</v>
      </c>
      <c r="H126" s="64"/>
    </row>
    <row r="127" spans="1:9" x14ac:dyDescent="0.25">
      <c r="A127" s="106"/>
      <c r="B127" s="107"/>
      <c r="C127" s="108">
        <v>3225</v>
      </c>
      <c r="D127" s="105" t="s">
        <v>115</v>
      </c>
      <c r="E127" s="8"/>
      <c r="F127" s="8"/>
      <c r="G127" s="64">
        <v>82.14</v>
      </c>
      <c r="H127" s="64"/>
    </row>
    <row r="128" spans="1:9" ht="24" x14ac:dyDescent="0.25">
      <c r="A128" s="220">
        <v>329</v>
      </c>
      <c r="B128" s="221"/>
      <c r="C128" s="222"/>
      <c r="D128" s="69" t="s">
        <v>126</v>
      </c>
      <c r="E128" s="145"/>
      <c r="F128" s="145"/>
      <c r="G128" s="66">
        <f>+G129+G130+G131</f>
        <v>877.46999999999991</v>
      </c>
      <c r="H128" s="66"/>
    </row>
    <row r="129" spans="1:9" x14ac:dyDescent="0.25">
      <c r="A129" s="158"/>
      <c r="B129" s="159"/>
      <c r="C129" s="160">
        <v>3293</v>
      </c>
      <c r="D129" s="71" t="s">
        <v>128</v>
      </c>
      <c r="E129" s="8"/>
      <c r="F129" s="8"/>
      <c r="G129" s="64">
        <v>401.08</v>
      </c>
      <c r="H129" s="64"/>
    </row>
    <row r="130" spans="1:9" x14ac:dyDescent="0.25">
      <c r="A130" s="158"/>
      <c r="B130" s="159"/>
      <c r="C130" s="160">
        <v>3294</v>
      </c>
      <c r="D130" s="71" t="s">
        <v>129</v>
      </c>
      <c r="E130" s="8"/>
      <c r="F130" s="8"/>
      <c r="G130" s="64">
        <v>171</v>
      </c>
      <c r="H130" s="64"/>
    </row>
    <row r="131" spans="1:9" ht="24" x14ac:dyDescent="0.25">
      <c r="A131" s="223">
        <v>3299</v>
      </c>
      <c r="B131" s="224"/>
      <c r="C131" s="225"/>
      <c r="D131" s="71" t="s">
        <v>126</v>
      </c>
      <c r="E131" s="8"/>
      <c r="F131" s="8"/>
      <c r="G131" s="64">
        <f>72.69+232.7</f>
        <v>305.39</v>
      </c>
      <c r="H131" s="64"/>
    </row>
    <row r="132" spans="1:9" ht="38.25" x14ac:dyDescent="0.25">
      <c r="A132" s="153">
        <v>42</v>
      </c>
      <c r="B132" s="154"/>
      <c r="C132" s="155"/>
      <c r="D132" s="146" t="s">
        <v>141</v>
      </c>
      <c r="E132" s="145">
        <v>747</v>
      </c>
      <c r="F132" s="145"/>
      <c r="G132" s="66">
        <f>+G133</f>
        <v>443.76</v>
      </c>
      <c r="H132" s="66"/>
    </row>
    <row r="133" spans="1:9" x14ac:dyDescent="0.25">
      <c r="A133" s="153"/>
      <c r="B133" s="154">
        <v>422</v>
      </c>
      <c r="C133" s="155"/>
      <c r="D133" s="146" t="s">
        <v>232</v>
      </c>
      <c r="E133" s="145"/>
      <c r="F133" s="145"/>
      <c r="G133" s="66">
        <f>+G134</f>
        <v>443.76</v>
      </c>
      <c r="H133" s="66"/>
    </row>
    <row r="134" spans="1:9" x14ac:dyDescent="0.25">
      <c r="A134" s="158"/>
      <c r="B134" s="159"/>
      <c r="C134" s="160">
        <v>4222</v>
      </c>
      <c r="D134" s="105" t="s">
        <v>144</v>
      </c>
      <c r="E134" s="8"/>
      <c r="F134" s="8"/>
      <c r="G134" s="64">
        <v>443.76</v>
      </c>
      <c r="H134" s="64"/>
    </row>
    <row r="135" spans="1:9" x14ac:dyDescent="0.25">
      <c r="A135" s="248" t="s">
        <v>183</v>
      </c>
      <c r="B135" s="249"/>
      <c r="C135" s="250"/>
      <c r="D135" s="115" t="s">
        <v>184</v>
      </c>
      <c r="E135" s="116">
        <f>+E136</f>
        <v>4200</v>
      </c>
      <c r="F135" s="116"/>
      <c r="G135" s="117">
        <f t="shared" ref="G135" si="7">+G136</f>
        <v>2356.9</v>
      </c>
      <c r="H135" s="117">
        <f t="shared" si="1"/>
        <v>56.116666666666667</v>
      </c>
      <c r="I135" s="68"/>
    </row>
    <row r="136" spans="1:9" ht="29.25" customHeight="1" x14ac:dyDescent="0.25">
      <c r="A136" s="235">
        <v>3</v>
      </c>
      <c r="B136" s="236"/>
      <c r="C136" s="237"/>
      <c r="D136" s="146" t="s">
        <v>4</v>
      </c>
      <c r="E136" s="145">
        <f>+E138+E144</f>
        <v>4200</v>
      </c>
      <c r="F136" s="145"/>
      <c r="G136" s="66">
        <f>+G137+G138+G144</f>
        <v>2356.9</v>
      </c>
      <c r="H136" s="66">
        <f>+G136/E136*100</f>
        <v>56.116666666666667</v>
      </c>
    </row>
    <row r="137" spans="1:9" ht="23.25" customHeight="1" x14ac:dyDescent="0.25">
      <c r="A137" s="226">
        <v>31</v>
      </c>
      <c r="B137" s="227"/>
      <c r="C137" s="228"/>
      <c r="D137" s="146" t="s">
        <v>5</v>
      </c>
      <c r="E137" s="145"/>
      <c r="F137" s="145"/>
      <c r="G137" s="66">
        <f t="shared" ref="G137" si="8">ROUND(E137*1.02,-1)</f>
        <v>0</v>
      </c>
      <c r="H137" s="66" t="e">
        <f t="shared" si="1"/>
        <v>#DIV/0!</v>
      </c>
    </row>
    <row r="138" spans="1:9" x14ac:dyDescent="0.25">
      <c r="A138" s="226">
        <v>32</v>
      </c>
      <c r="B138" s="227"/>
      <c r="C138" s="228"/>
      <c r="D138" s="146" t="s">
        <v>16</v>
      </c>
      <c r="E138" s="145">
        <v>4060</v>
      </c>
      <c r="F138" s="145"/>
      <c r="G138" s="66">
        <f>+G141+G139</f>
        <v>2135.9</v>
      </c>
      <c r="H138" s="66">
        <f t="shared" si="1"/>
        <v>52.608374384236456</v>
      </c>
    </row>
    <row r="139" spans="1:9" x14ac:dyDescent="0.25">
      <c r="A139" s="147"/>
      <c r="B139" s="148">
        <v>322</v>
      </c>
      <c r="C139" s="149"/>
      <c r="D139" s="146" t="s">
        <v>111</v>
      </c>
      <c r="E139" s="145"/>
      <c r="F139" s="145"/>
      <c r="G139" s="66">
        <f>+G140</f>
        <v>1738.1</v>
      </c>
      <c r="H139" s="66"/>
    </row>
    <row r="140" spans="1:9" ht="25.5" x14ac:dyDescent="0.25">
      <c r="A140" s="106"/>
      <c r="B140" s="107"/>
      <c r="C140" s="108">
        <v>3221</v>
      </c>
      <c r="D140" s="105" t="s">
        <v>112</v>
      </c>
      <c r="E140" s="8"/>
      <c r="F140" s="8"/>
      <c r="G140" s="64">
        <v>1738.1</v>
      </c>
      <c r="H140" s="64"/>
    </row>
    <row r="141" spans="1:9" ht="24" x14ac:dyDescent="0.25">
      <c r="A141" s="220">
        <v>329</v>
      </c>
      <c r="B141" s="221"/>
      <c r="C141" s="222"/>
      <c r="D141" s="69" t="s">
        <v>126</v>
      </c>
      <c r="E141" s="145"/>
      <c r="F141" s="145"/>
      <c r="G141" s="66">
        <f>+G142</f>
        <v>397.8</v>
      </c>
      <c r="H141" s="66"/>
    </row>
    <row r="142" spans="1:9" x14ac:dyDescent="0.25">
      <c r="A142" s="158"/>
      <c r="B142" s="159"/>
      <c r="C142" s="160">
        <v>3293</v>
      </c>
      <c r="D142" s="71" t="s">
        <v>128</v>
      </c>
      <c r="E142" s="8"/>
      <c r="F142" s="8"/>
      <c r="G142" s="64">
        <v>397.8</v>
      </c>
      <c r="H142" s="64"/>
    </row>
    <row r="143" spans="1:9" ht="24" x14ac:dyDescent="0.25">
      <c r="A143" s="223">
        <v>3299</v>
      </c>
      <c r="B143" s="224"/>
      <c r="C143" s="225"/>
      <c r="D143" s="71" t="s">
        <v>126</v>
      </c>
      <c r="E143" s="8"/>
      <c r="F143" s="8"/>
      <c r="G143" s="64"/>
      <c r="H143" s="64"/>
    </row>
    <row r="144" spans="1:9" x14ac:dyDescent="0.25">
      <c r="A144" s="147">
        <v>38</v>
      </c>
      <c r="B144" s="165"/>
      <c r="C144" s="166"/>
      <c r="D144" s="69" t="s">
        <v>231</v>
      </c>
      <c r="E144" s="8">
        <v>140</v>
      </c>
      <c r="F144" s="8"/>
      <c r="G144" s="66">
        <f>+G145</f>
        <v>221</v>
      </c>
      <c r="H144" s="64"/>
    </row>
    <row r="145" spans="1:9" x14ac:dyDescent="0.25">
      <c r="A145" s="220">
        <v>381</v>
      </c>
      <c r="B145" s="221"/>
      <c r="C145" s="222"/>
      <c r="D145" s="69" t="s">
        <v>230</v>
      </c>
      <c r="E145" s="8"/>
      <c r="F145" s="8"/>
      <c r="G145" s="66">
        <f>+G146</f>
        <v>221</v>
      </c>
      <c r="H145" s="64"/>
    </row>
    <row r="146" spans="1:9" x14ac:dyDescent="0.25">
      <c r="A146" s="167"/>
      <c r="B146" s="168"/>
      <c r="C146" s="169">
        <v>3811</v>
      </c>
      <c r="D146" s="71" t="s">
        <v>222</v>
      </c>
      <c r="E146" s="8"/>
      <c r="F146" s="8"/>
      <c r="G146" s="64">
        <v>221</v>
      </c>
      <c r="H146" s="64"/>
    </row>
    <row r="147" spans="1:9" x14ac:dyDescent="0.25">
      <c r="A147" s="257" t="s">
        <v>235</v>
      </c>
      <c r="B147" s="258"/>
      <c r="C147" s="259"/>
      <c r="D147" s="112" t="s">
        <v>234</v>
      </c>
      <c r="E147" s="113">
        <f>+E148</f>
        <v>28759</v>
      </c>
      <c r="F147" s="113"/>
      <c r="G147" s="114">
        <f t="shared" ref="G147:G148" si="9">+G148</f>
        <v>28758.61</v>
      </c>
      <c r="H147" s="114">
        <f t="shared" si="1"/>
        <v>99.998643902778255</v>
      </c>
      <c r="I147" s="68"/>
    </row>
    <row r="148" spans="1:9" x14ac:dyDescent="0.25">
      <c r="A148" s="248" t="s">
        <v>168</v>
      </c>
      <c r="B148" s="249"/>
      <c r="C148" s="250"/>
      <c r="D148" s="115" t="s">
        <v>169</v>
      </c>
      <c r="E148" s="116">
        <f>+E149</f>
        <v>28759</v>
      </c>
      <c r="F148" s="116"/>
      <c r="G148" s="117">
        <f t="shared" si="9"/>
        <v>28758.61</v>
      </c>
      <c r="H148" s="117">
        <f t="shared" si="1"/>
        <v>99.998643902778255</v>
      </c>
    </row>
    <row r="149" spans="1:9" x14ac:dyDescent="0.25">
      <c r="A149" s="235">
        <v>3</v>
      </c>
      <c r="B149" s="236"/>
      <c r="C149" s="237"/>
      <c r="D149" s="146" t="s">
        <v>4</v>
      </c>
      <c r="E149" s="145">
        <f>+E150+E157</f>
        <v>28759</v>
      </c>
      <c r="F149" s="145"/>
      <c r="G149" s="66">
        <f>+G150+G157</f>
        <v>28758.61</v>
      </c>
      <c r="H149" s="66">
        <f t="shared" si="1"/>
        <v>99.998643902778255</v>
      </c>
    </row>
    <row r="150" spans="1:9" x14ac:dyDescent="0.25">
      <c r="A150" s="226">
        <v>31</v>
      </c>
      <c r="B150" s="227"/>
      <c r="C150" s="228"/>
      <c r="D150" s="146" t="s">
        <v>5</v>
      </c>
      <c r="E150" s="145">
        <v>25722</v>
      </c>
      <c r="F150" s="145"/>
      <c r="G150" s="66">
        <f>+G151+G153+G155</f>
        <v>25721.56</v>
      </c>
      <c r="H150" s="66">
        <f t="shared" si="1"/>
        <v>99.998289402068281</v>
      </c>
    </row>
    <row r="151" spans="1:9" x14ac:dyDescent="0.25">
      <c r="A151" s="147"/>
      <c r="B151" s="148">
        <v>311</v>
      </c>
      <c r="C151" s="149"/>
      <c r="D151" s="146" t="s">
        <v>228</v>
      </c>
      <c r="E151" s="145"/>
      <c r="F151" s="145"/>
      <c r="G151" s="66">
        <f>+G152</f>
        <v>20790.95</v>
      </c>
      <c r="H151" s="66"/>
    </row>
    <row r="152" spans="1:9" x14ac:dyDescent="0.25">
      <c r="A152" s="106"/>
      <c r="B152" s="107"/>
      <c r="C152" s="108">
        <v>3111</v>
      </c>
      <c r="D152" s="105" t="s">
        <v>47</v>
      </c>
      <c r="E152" s="8"/>
      <c r="F152" s="8"/>
      <c r="G152" s="64">
        <v>20790.95</v>
      </c>
      <c r="H152" s="64"/>
    </row>
    <row r="153" spans="1:9" s="59" customFormat="1" x14ac:dyDescent="0.25">
      <c r="A153" s="147"/>
      <c r="B153" s="148">
        <v>312</v>
      </c>
      <c r="C153" s="149"/>
      <c r="D153" s="146" t="s">
        <v>103</v>
      </c>
      <c r="E153" s="145"/>
      <c r="F153" s="145"/>
      <c r="G153" s="66">
        <f>+G154</f>
        <v>1500</v>
      </c>
      <c r="H153" s="66"/>
    </row>
    <row r="154" spans="1:9" x14ac:dyDescent="0.25">
      <c r="A154" s="223">
        <v>3121</v>
      </c>
      <c r="B154" s="224"/>
      <c r="C154" s="225"/>
      <c r="D154" s="105" t="s">
        <v>103</v>
      </c>
      <c r="E154" s="8"/>
      <c r="F154" s="8"/>
      <c r="G154" s="64">
        <v>1500</v>
      </c>
      <c r="H154" s="64"/>
    </row>
    <row r="155" spans="1:9" x14ac:dyDescent="0.25">
      <c r="A155" s="147"/>
      <c r="B155" s="148">
        <v>313</v>
      </c>
      <c r="C155" s="149"/>
      <c r="D155" s="146" t="s">
        <v>104</v>
      </c>
      <c r="E155" s="145"/>
      <c r="F155" s="145"/>
      <c r="G155" s="66">
        <f>+G156</f>
        <v>3430.61</v>
      </c>
      <c r="H155" s="66"/>
    </row>
    <row r="156" spans="1:9" x14ac:dyDescent="0.25">
      <c r="A156" s="223">
        <v>3132</v>
      </c>
      <c r="B156" s="224"/>
      <c r="C156" s="225"/>
      <c r="D156" s="105" t="s">
        <v>105</v>
      </c>
      <c r="E156" s="8"/>
      <c r="F156" s="8"/>
      <c r="G156" s="64">
        <v>3430.61</v>
      </c>
      <c r="H156" s="64"/>
    </row>
    <row r="157" spans="1:9" s="59" customFormat="1" x14ac:dyDescent="0.25">
      <c r="A157" s="226">
        <v>32</v>
      </c>
      <c r="B157" s="227"/>
      <c r="C157" s="228"/>
      <c r="D157" s="146" t="s">
        <v>16</v>
      </c>
      <c r="E157" s="145">
        <v>3037</v>
      </c>
      <c r="F157" s="145"/>
      <c r="G157" s="66">
        <f>+G158</f>
        <v>3037.05</v>
      </c>
      <c r="H157" s="66">
        <f t="shared" si="1"/>
        <v>100.00164636154101</v>
      </c>
    </row>
    <row r="158" spans="1:9" s="59" customFormat="1" x14ac:dyDescent="0.25">
      <c r="A158" s="147"/>
      <c r="B158" s="148">
        <v>321</v>
      </c>
      <c r="C158" s="149"/>
      <c r="D158" s="146" t="s">
        <v>48</v>
      </c>
      <c r="E158" s="145"/>
      <c r="F158" s="145"/>
      <c r="G158" s="66">
        <f>+G159</f>
        <v>3037.05</v>
      </c>
      <c r="H158" s="66"/>
    </row>
    <row r="159" spans="1:9" s="59" customFormat="1" ht="25.5" x14ac:dyDescent="0.25">
      <c r="A159" s="263">
        <v>3212</v>
      </c>
      <c r="B159" s="264"/>
      <c r="C159" s="265"/>
      <c r="D159" s="105" t="s">
        <v>108</v>
      </c>
      <c r="E159" s="8"/>
      <c r="F159" s="8"/>
      <c r="G159" s="64">
        <v>3037.05</v>
      </c>
      <c r="H159" s="64"/>
    </row>
    <row r="160" spans="1:9" s="59" customFormat="1" x14ac:dyDescent="0.25">
      <c r="A160" s="257" t="s">
        <v>235</v>
      </c>
      <c r="B160" s="258"/>
      <c r="C160" s="259"/>
      <c r="D160" s="112" t="s">
        <v>253</v>
      </c>
      <c r="E160" s="113">
        <f>+E161</f>
        <v>7071</v>
      </c>
      <c r="F160" s="113"/>
      <c r="G160" s="114">
        <f t="shared" ref="G160:G161" si="10">+G161</f>
        <v>30516.04</v>
      </c>
      <c r="H160" s="114">
        <f t="shared" ref="H160:H163" si="11">+G160/E160*100</f>
        <v>431.56611511808796</v>
      </c>
    </row>
    <row r="161" spans="1:9" s="59" customFormat="1" x14ac:dyDescent="0.25">
      <c r="A161" s="248" t="s">
        <v>168</v>
      </c>
      <c r="B161" s="249"/>
      <c r="C161" s="250"/>
      <c r="D161" s="115" t="s">
        <v>169</v>
      </c>
      <c r="E161" s="116">
        <f>+E162</f>
        <v>7071</v>
      </c>
      <c r="F161" s="116"/>
      <c r="G161" s="117">
        <f t="shared" si="10"/>
        <v>30516.04</v>
      </c>
      <c r="H161" s="117">
        <f t="shared" si="11"/>
        <v>431.56611511808796</v>
      </c>
    </row>
    <row r="162" spans="1:9" s="59" customFormat="1" x14ac:dyDescent="0.25">
      <c r="A162" s="235">
        <v>3</v>
      </c>
      <c r="B162" s="236"/>
      <c r="C162" s="237"/>
      <c r="D162" s="146" t="s">
        <v>4</v>
      </c>
      <c r="E162" s="145">
        <f>+E163+E170</f>
        <v>7071</v>
      </c>
      <c r="F162" s="145"/>
      <c r="G162" s="66">
        <f>+G163+G170</f>
        <v>30516.04</v>
      </c>
      <c r="H162" s="66">
        <f t="shared" si="11"/>
        <v>431.56611511808796</v>
      </c>
    </row>
    <row r="163" spans="1:9" s="59" customFormat="1" x14ac:dyDescent="0.25">
      <c r="A163" s="226">
        <v>31</v>
      </c>
      <c r="B163" s="227"/>
      <c r="C163" s="228"/>
      <c r="D163" s="146" t="s">
        <v>5</v>
      </c>
      <c r="E163" s="145">
        <v>6554</v>
      </c>
      <c r="F163" s="145"/>
      <c r="G163" s="66">
        <f>+G164+G166+G168</f>
        <v>27455.89</v>
      </c>
      <c r="H163" s="66">
        <f t="shared" si="11"/>
        <v>418.91806530363135</v>
      </c>
    </row>
    <row r="164" spans="1:9" s="59" customFormat="1" x14ac:dyDescent="0.25">
      <c r="A164" s="147"/>
      <c r="B164" s="148">
        <v>311</v>
      </c>
      <c r="C164" s="149"/>
      <c r="D164" s="146" t="s">
        <v>228</v>
      </c>
      <c r="E164" s="145"/>
      <c r="F164" s="145"/>
      <c r="G164" s="66">
        <f>+G165</f>
        <v>20219.63</v>
      </c>
      <c r="H164" s="66"/>
    </row>
    <row r="165" spans="1:9" s="59" customFormat="1" x14ac:dyDescent="0.25">
      <c r="A165" s="106"/>
      <c r="B165" s="107"/>
      <c r="C165" s="108">
        <v>3111</v>
      </c>
      <c r="D165" s="105" t="s">
        <v>47</v>
      </c>
      <c r="E165" s="8"/>
      <c r="F165" s="8"/>
      <c r="G165" s="64">
        <v>20219.63</v>
      </c>
      <c r="H165" s="64"/>
    </row>
    <row r="166" spans="1:9" s="59" customFormat="1" x14ac:dyDescent="0.25">
      <c r="A166" s="147"/>
      <c r="B166" s="148">
        <v>312</v>
      </c>
      <c r="C166" s="149"/>
      <c r="D166" s="146" t="s">
        <v>103</v>
      </c>
      <c r="E166" s="145"/>
      <c r="F166" s="145"/>
      <c r="G166" s="66">
        <f>+G167</f>
        <v>3900</v>
      </c>
      <c r="H166" s="66"/>
    </row>
    <row r="167" spans="1:9" s="59" customFormat="1" x14ac:dyDescent="0.25">
      <c r="A167" s="223">
        <v>3121</v>
      </c>
      <c r="B167" s="224"/>
      <c r="C167" s="225"/>
      <c r="D167" s="105" t="s">
        <v>103</v>
      </c>
      <c r="E167" s="8"/>
      <c r="F167" s="8"/>
      <c r="G167" s="64">
        <f>600+3300</f>
        <v>3900</v>
      </c>
      <c r="H167" s="64"/>
    </row>
    <row r="168" spans="1:9" s="59" customFormat="1" x14ac:dyDescent="0.25">
      <c r="A168" s="147"/>
      <c r="B168" s="148">
        <v>313</v>
      </c>
      <c r="C168" s="149"/>
      <c r="D168" s="146" t="s">
        <v>104</v>
      </c>
      <c r="E168" s="145"/>
      <c r="F168" s="145"/>
      <c r="G168" s="66">
        <f>+G169</f>
        <v>3336.26</v>
      </c>
      <c r="H168" s="66"/>
    </row>
    <row r="169" spans="1:9" s="59" customFormat="1" x14ac:dyDescent="0.25">
      <c r="A169" s="223">
        <v>3132</v>
      </c>
      <c r="B169" s="224"/>
      <c r="C169" s="225"/>
      <c r="D169" s="105" t="s">
        <v>105</v>
      </c>
      <c r="E169" s="8"/>
      <c r="F169" s="8"/>
      <c r="G169" s="64">
        <v>3336.26</v>
      </c>
      <c r="H169" s="64"/>
    </row>
    <row r="170" spans="1:9" s="59" customFormat="1" x14ac:dyDescent="0.25">
      <c r="A170" s="226">
        <v>32</v>
      </c>
      <c r="B170" s="227"/>
      <c r="C170" s="228"/>
      <c r="D170" s="146" t="s">
        <v>16</v>
      </c>
      <c r="E170" s="145">
        <v>517</v>
      </c>
      <c r="F170" s="145"/>
      <c r="G170" s="66">
        <f>+G171</f>
        <v>3060.15</v>
      </c>
      <c r="H170" s="66">
        <f t="shared" ref="H170" si="12">+G170/E170*100</f>
        <v>591.90522243713735</v>
      </c>
    </row>
    <row r="171" spans="1:9" s="59" customFormat="1" x14ac:dyDescent="0.25">
      <c r="A171" s="147"/>
      <c r="B171" s="148">
        <v>321</v>
      </c>
      <c r="C171" s="149"/>
      <c r="D171" s="146" t="s">
        <v>48</v>
      </c>
      <c r="E171" s="145"/>
      <c r="F171" s="145"/>
      <c r="G171" s="66">
        <f>+G172</f>
        <v>3060.15</v>
      </c>
      <c r="H171" s="66"/>
    </row>
    <row r="172" spans="1:9" s="59" customFormat="1" ht="25.5" x14ac:dyDescent="0.25">
      <c r="A172" s="263">
        <v>3212</v>
      </c>
      <c r="B172" s="264"/>
      <c r="C172" s="265"/>
      <c r="D172" s="105" t="s">
        <v>108</v>
      </c>
      <c r="E172" s="8"/>
      <c r="F172" s="8"/>
      <c r="G172" s="64">
        <v>3060.15</v>
      </c>
      <c r="H172" s="64"/>
    </row>
    <row r="173" spans="1:9" ht="26.25" x14ac:dyDescent="0.25">
      <c r="A173" s="257" t="s">
        <v>185</v>
      </c>
      <c r="B173" s="258"/>
      <c r="C173" s="259"/>
      <c r="D173" s="112" t="s">
        <v>186</v>
      </c>
      <c r="E173" s="113">
        <f>+E174</f>
        <v>3550</v>
      </c>
      <c r="F173" s="113"/>
      <c r="G173" s="114">
        <f t="shared" ref="G173:G174" si="13">+G174</f>
        <v>4689.3599999999997</v>
      </c>
      <c r="H173" s="114">
        <f t="shared" si="1"/>
        <v>132.09464788732393</v>
      </c>
      <c r="I173" s="68"/>
    </row>
    <row r="174" spans="1:9" x14ac:dyDescent="0.25">
      <c r="A174" s="248" t="s">
        <v>168</v>
      </c>
      <c r="B174" s="249"/>
      <c r="C174" s="250"/>
      <c r="D174" s="115" t="s">
        <v>169</v>
      </c>
      <c r="E174" s="116">
        <f>+E175</f>
        <v>3550</v>
      </c>
      <c r="F174" s="116"/>
      <c r="G174" s="117">
        <f t="shared" si="13"/>
        <v>4689.3599999999997</v>
      </c>
      <c r="H174" s="117">
        <f t="shared" si="1"/>
        <v>132.09464788732393</v>
      </c>
    </row>
    <row r="175" spans="1:9" x14ac:dyDescent="0.25">
      <c r="A175" s="235">
        <v>3</v>
      </c>
      <c r="B175" s="236"/>
      <c r="C175" s="237"/>
      <c r="D175" s="146" t="s">
        <v>4</v>
      </c>
      <c r="E175" s="145">
        <f>+E176+E177</f>
        <v>3550</v>
      </c>
      <c r="F175" s="145"/>
      <c r="G175" s="66">
        <f>+G176+G177</f>
        <v>4689.3599999999997</v>
      </c>
      <c r="H175" s="66">
        <f t="shared" si="1"/>
        <v>132.09464788732393</v>
      </c>
    </row>
    <row r="176" spans="1:9" x14ac:dyDescent="0.25">
      <c r="A176" s="226">
        <v>31</v>
      </c>
      <c r="B176" s="227"/>
      <c r="C176" s="228"/>
      <c r="D176" s="146" t="s">
        <v>5</v>
      </c>
      <c r="E176" s="145"/>
      <c r="F176" s="145"/>
      <c r="G176" s="66"/>
      <c r="H176" s="66" t="e">
        <f t="shared" si="1"/>
        <v>#DIV/0!</v>
      </c>
    </row>
    <row r="177" spans="1:9" ht="38.25" x14ac:dyDescent="0.25">
      <c r="A177" s="226">
        <v>37</v>
      </c>
      <c r="B177" s="227"/>
      <c r="C177" s="228"/>
      <c r="D177" s="146" t="s">
        <v>176</v>
      </c>
      <c r="E177" s="145">
        <v>3550</v>
      </c>
      <c r="F177" s="145"/>
      <c r="G177" s="66">
        <f>+G178</f>
        <v>4689.3599999999997</v>
      </c>
      <c r="H177" s="66">
        <f t="shared" si="1"/>
        <v>132.09464788732393</v>
      </c>
    </row>
    <row r="178" spans="1:9" ht="24" x14ac:dyDescent="0.25">
      <c r="A178" s="220">
        <v>372</v>
      </c>
      <c r="B178" s="221"/>
      <c r="C178" s="222"/>
      <c r="D178" s="69" t="s">
        <v>136</v>
      </c>
      <c r="E178" s="145"/>
      <c r="F178" s="145"/>
      <c r="G178" s="66">
        <f>+G179</f>
        <v>4689.3599999999997</v>
      </c>
      <c r="H178" s="66"/>
    </row>
    <row r="179" spans="1:9" x14ac:dyDescent="0.25">
      <c r="A179" s="223">
        <v>3722</v>
      </c>
      <c r="B179" s="224"/>
      <c r="C179" s="225"/>
      <c r="D179" s="71" t="s">
        <v>135</v>
      </c>
      <c r="E179" s="8"/>
      <c r="F179" s="8"/>
      <c r="G179" s="64">
        <v>4689.3599999999997</v>
      </c>
      <c r="H179" s="64"/>
    </row>
    <row r="180" spans="1:9" hidden="1" x14ac:dyDescent="0.25">
      <c r="A180" s="257"/>
      <c r="B180" s="258"/>
      <c r="C180" s="259"/>
      <c r="D180" s="112"/>
      <c r="E180" s="113"/>
      <c r="F180" s="113"/>
      <c r="G180" s="114"/>
      <c r="H180" s="114"/>
    </row>
    <row r="181" spans="1:9" hidden="1" x14ac:dyDescent="0.25">
      <c r="A181" s="248"/>
      <c r="B181" s="249"/>
      <c r="C181" s="250"/>
      <c r="D181" s="115"/>
      <c r="E181" s="116"/>
      <c r="F181" s="116"/>
      <c r="G181" s="117"/>
      <c r="H181" s="117"/>
    </row>
    <row r="182" spans="1:9" hidden="1" x14ac:dyDescent="0.25">
      <c r="A182" s="235"/>
      <c r="B182" s="236"/>
      <c r="C182" s="237"/>
      <c r="D182" s="146"/>
      <c r="E182" s="145"/>
      <c r="F182" s="145"/>
      <c r="G182" s="66"/>
      <c r="H182" s="66"/>
    </row>
    <row r="183" spans="1:9" hidden="1" x14ac:dyDescent="0.25">
      <c r="A183" s="226"/>
      <c r="B183" s="227"/>
      <c r="C183" s="228"/>
      <c r="D183" s="146"/>
      <c r="E183" s="145"/>
      <c r="F183" s="145"/>
      <c r="G183" s="66"/>
      <c r="H183" s="66"/>
    </row>
    <row r="184" spans="1:9" hidden="1" x14ac:dyDescent="0.25">
      <c r="A184" s="226"/>
      <c r="B184" s="227"/>
      <c r="C184" s="228"/>
      <c r="D184" s="146"/>
      <c r="E184" s="145"/>
      <c r="F184" s="145"/>
      <c r="G184" s="66"/>
      <c r="H184" s="66"/>
    </row>
    <row r="185" spans="1:9" hidden="1" x14ac:dyDescent="0.25">
      <c r="A185" s="220"/>
      <c r="B185" s="221"/>
      <c r="C185" s="222"/>
      <c r="D185" s="69"/>
      <c r="E185" s="145"/>
      <c r="F185" s="145"/>
      <c r="G185" s="66"/>
      <c r="H185" s="66"/>
    </row>
    <row r="186" spans="1:9" hidden="1" x14ac:dyDescent="0.25">
      <c r="A186" s="223"/>
      <c r="B186" s="224"/>
      <c r="C186" s="225"/>
      <c r="D186" s="71"/>
      <c r="E186" s="8"/>
      <c r="F186" s="8"/>
      <c r="G186" s="64"/>
      <c r="H186" s="64"/>
    </row>
    <row r="187" spans="1:9" x14ac:dyDescent="0.25">
      <c r="A187" s="257" t="s">
        <v>187</v>
      </c>
      <c r="B187" s="258"/>
      <c r="C187" s="259"/>
      <c r="D187" s="118" t="s">
        <v>188</v>
      </c>
      <c r="E187" s="113">
        <f>+E188</f>
        <v>13784</v>
      </c>
      <c r="F187" s="112"/>
      <c r="G187" s="114">
        <f>+G188</f>
        <v>13784.35</v>
      </c>
      <c r="H187" s="114">
        <f t="shared" si="1"/>
        <v>100.00253917585607</v>
      </c>
    </row>
    <row r="188" spans="1:9" x14ac:dyDescent="0.25">
      <c r="A188" s="248" t="s">
        <v>189</v>
      </c>
      <c r="B188" s="249"/>
      <c r="C188" s="250"/>
      <c r="D188" s="119" t="s">
        <v>188</v>
      </c>
      <c r="E188" s="116">
        <f>+E189+E208</f>
        <v>13784</v>
      </c>
      <c r="F188" s="115"/>
      <c r="G188" s="117">
        <f>+G189+G208</f>
        <v>13784.35</v>
      </c>
      <c r="H188" s="117">
        <f t="shared" si="1"/>
        <v>100.00253917585607</v>
      </c>
    </row>
    <row r="189" spans="1:9" x14ac:dyDescent="0.25">
      <c r="A189" s="235">
        <v>3</v>
      </c>
      <c r="B189" s="236"/>
      <c r="C189" s="237"/>
      <c r="D189" s="146" t="s">
        <v>4</v>
      </c>
      <c r="E189" s="145">
        <f>+E190+E193</f>
        <v>9590</v>
      </c>
      <c r="F189" s="145"/>
      <c r="G189" s="66">
        <f>+G190+G193</f>
        <v>9590.6</v>
      </c>
      <c r="H189" s="66">
        <f t="shared" si="1"/>
        <v>100.00625651720543</v>
      </c>
    </row>
    <row r="190" spans="1:9" ht="18.75" customHeight="1" x14ac:dyDescent="0.25">
      <c r="A190" s="226">
        <v>31</v>
      </c>
      <c r="B190" s="227"/>
      <c r="C190" s="228"/>
      <c r="D190" s="146" t="s">
        <v>5</v>
      </c>
      <c r="E190" s="145">
        <v>666</v>
      </c>
      <c r="F190" s="145"/>
      <c r="G190" s="66">
        <f>+G191</f>
        <v>666.66</v>
      </c>
      <c r="H190" s="66">
        <f t="shared" si="1"/>
        <v>100.09909909909909</v>
      </c>
      <c r="I190" s="68"/>
    </row>
    <row r="191" spans="1:9" ht="18.75" customHeight="1" x14ac:dyDescent="0.25">
      <c r="A191" s="220">
        <v>312</v>
      </c>
      <c r="B191" s="221"/>
      <c r="C191" s="222"/>
      <c r="D191" s="69" t="s">
        <v>103</v>
      </c>
      <c r="E191" s="145"/>
      <c r="F191" s="145"/>
      <c r="G191" s="66">
        <f>+G192</f>
        <v>666.66</v>
      </c>
      <c r="H191" s="66"/>
    </row>
    <row r="192" spans="1:9" ht="18.75" customHeight="1" x14ac:dyDescent="0.25">
      <c r="A192" s="223">
        <v>3121</v>
      </c>
      <c r="B192" s="224"/>
      <c r="C192" s="225"/>
      <c r="D192" s="71" t="s">
        <v>103</v>
      </c>
      <c r="E192" s="8"/>
      <c r="F192" s="8"/>
      <c r="G192" s="64">
        <v>666.66</v>
      </c>
      <c r="H192" s="64"/>
    </row>
    <row r="193" spans="1:8" x14ac:dyDescent="0.25">
      <c r="A193" s="226">
        <v>32</v>
      </c>
      <c r="B193" s="227"/>
      <c r="C193" s="228"/>
      <c r="D193" s="146" t="s">
        <v>16</v>
      </c>
      <c r="E193" s="145">
        <v>8924</v>
      </c>
      <c r="F193" s="145"/>
      <c r="G193" s="66">
        <f>+G194+G198+G201+G203+G205</f>
        <v>8923.94</v>
      </c>
      <c r="H193" s="66">
        <f t="shared" si="1"/>
        <v>99.999327655759757</v>
      </c>
    </row>
    <row r="194" spans="1:8" x14ac:dyDescent="0.25">
      <c r="A194" s="220">
        <v>321</v>
      </c>
      <c r="B194" s="221"/>
      <c r="C194" s="222"/>
      <c r="D194" s="69" t="s">
        <v>48</v>
      </c>
      <c r="E194" s="145"/>
      <c r="F194" s="145"/>
      <c r="G194" s="66">
        <f>+G195+G196+G197</f>
        <v>342.82</v>
      </c>
      <c r="H194" s="66"/>
    </row>
    <row r="195" spans="1:8" x14ac:dyDescent="0.25">
      <c r="A195" s="223">
        <v>3211</v>
      </c>
      <c r="B195" s="224"/>
      <c r="C195" s="225"/>
      <c r="D195" s="71" t="s">
        <v>107</v>
      </c>
      <c r="E195" s="8"/>
      <c r="F195" s="8"/>
      <c r="G195" s="64">
        <v>0</v>
      </c>
      <c r="H195" s="64"/>
    </row>
    <row r="196" spans="1:8" x14ac:dyDescent="0.25">
      <c r="A196" s="223">
        <v>3213</v>
      </c>
      <c r="B196" s="224"/>
      <c r="C196" s="225"/>
      <c r="D196" s="105" t="s">
        <v>109</v>
      </c>
      <c r="E196" s="105"/>
      <c r="F196" s="105"/>
      <c r="G196" s="64">
        <v>342.82</v>
      </c>
      <c r="H196" s="64"/>
    </row>
    <row r="197" spans="1:8" ht="26.25" customHeight="1" x14ac:dyDescent="0.25">
      <c r="A197" s="223">
        <v>3214</v>
      </c>
      <c r="B197" s="224"/>
      <c r="C197" s="225"/>
      <c r="D197" s="105" t="s">
        <v>110</v>
      </c>
      <c r="E197" s="105"/>
      <c r="F197" s="105"/>
      <c r="G197" s="64">
        <v>0</v>
      </c>
      <c r="H197" s="64"/>
    </row>
    <row r="198" spans="1:8" s="59" customFormat="1" ht="19.5" customHeight="1" x14ac:dyDescent="0.25">
      <c r="A198" s="220">
        <v>322</v>
      </c>
      <c r="B198" s="221"/>
      <c r="C198" s="222"/>
      <c r="D198" s="146" t="s">
        <v>111</v>
      </c>
      <c r="E198" s="146"/>
      <c r="F198" s="146"/>
      <c r="G198" s="66">
        <f>+G199+G200</f>
        <v>666.71</v>
      </c>
      <c r="H198" s="66"/>
    </row>
    <row r="199" spans="1:8" ht="19.5" customHeight="1" x14ac:dyDescent="0.25">
      <c r="A199" s="158"/>
      <c r="B199" s="159"/>
      <c r="C199" s="160">
        <v>3221</v>
      </c>
      <c r="D199" s="105" t="s">
        <v>112</v>
      </c>
      <c r="E199" s="105"/>
      <c r="F199" s="105"/>
      <c r="G199" s="64">
        <v>452.15</v>
      </c>
      <c r="H199" s="64"/>
    </row>
    <row r="200" spans="1:8" ht="19.5" customHeight="1" x14ac:dyDescent="0.25">
      <c r="A200" s="223">
        <v>3225</v>
      </c>
      <c r="B200" s="224"/>
      <c r="C200" s="225"/>
      <c r="D200" s="105" t="s">
        <v>115</v>
      </c>
      <c r="E200" s="105"/>
      <c r="F200" s="105"/>
      <c r="G200" s="64">
        <v>214.56</v>
      </c>
      <c r="H200" s="64"/>
    </row>
    <row r="201" spans="1:8" s="59" customFormat="1" ht="19.5" customHeight="1" x14ac:dyDescent="0.25">
      <c r="A201" s="147"/>
      <c r="B201" s="148">
        <v>323</v>
      </c>
      <c r="C201" s="149"/>
      <c r="D201" s="146" t="s">
        <v>117</v>
      </c>
      <c r="E201" s="146"/>
      <c r="F201" s="146"/>
      <c r="G201" s="66">
        <f>+G202</f>
        <v>5231.25</v>
      </c>
      <c r="H201" s="66"/>
    </row>
    <row r="202" spans="1:8" ht="19.5" customHeight="1" x14ac:dyDescent="0.25">
      <c r="A202" s="223">
        <v>3233</v>
      </c>
      <c r="B202" s="224"/>
      <c r="C202" s="225"/>
      <c r="D202" s="105" t="s">
        <v>120</v>
      </c>
      <c r="E202" s="105"/>
      <c r="F202" s="105"/>
      <c r="G202" s="64">
        <v>5231.25</v>
      </c>
      <c r="H202" s="64"/>
    </row>
    <row r="203" spans="1:8" s="59" customFormat="1" ht="28.5" customHeight="1" x14ac:dyDescent="0.25">
      <c r="A203" s="147"/>
      <c r="B203" s="148">
        <v>324</v>
      </c>
      <c r="C203" s="149"/>
      <c r="D203" s="146" t="s">
        <v>220</v>
      </c>
      <c r="E203" s="146"/>
      <c r="F203" s="146"/>
      <c r="G203" s="66">
        <f>+G204</f>
        <v>262.56</v>
      </c>
      <c r="H203" s="66"/>
    </row>
    <row r="204" spans="1:8" ht="28.5" customHeight="1" x14ac:dyDescent="0.25">
      <c r="A204" s="106"/>
      <c r="B204" s="107"/>
      <c r="C204" s="108">
        <v>3241</v>
      </c>
      <c r="D204" s="105" t="s">
        <v>220</v>
      </c>
      <c r="E204" s="105"/>
      <c r="F204" s="105"/>
      <c r="G204" s="64">
        <v>262.56</v>
      </c>
      <c r="H204" s="64"/>
    </row>
    <row r="205" spans="1:8" ht="28.5" customHeight="1" x14ac:dyDescent="0.25">
      <c r="A205" s="147"/>
      <c r="B205" s="148">
        <v>329</v>
      </c>
      <c r="C205" s="149"/>
      <c r="D205" s="146" t="s">
        <v>126</v>
      </c>
      <c r="E205" s="146"/>
      <c r="F205" s="146"/>
      <c r="G205" s="66">
        <f>+G206+G207</f>
        <v>2420.6</v>
      </c>
      <c r="H205" s="66"/>
    </row>
    <row r="206" spans="1:8" ht="19.5" customHeight="1" x14ac:dyDescent="0.25">
      <c r="A206" s="106"/>
      <c r="B206" s="107"/>
      <c r="C206" s="108">
        <v>3293</v>
      </c>
      <c r="D206" s="105" t="s">
        <v>128</v>
      </c>
      <c r="E206" s="105"/>
      <c r="F206" s="105"/>
      <c r="G206" s="64">
        <v>770.6</v>
      </c>
      <c r="H206" s="64"/>
    </row>
    <row r="207" spans="1:8" ht="19.5" customHeight="1" x14ac:dyDescent="0.25">
      <c r="A207" s="106"/>
      <c r="B207" s="107"/>
      <c r="C207" s="108">
        <v>3299</v>
      </c>
      <c r="D207" s="105" t="s">
        <v>126</v>
      </c>
      <c r="E207" s="105"/>
      <c r="F207" s="105"/>
      <c r="G207" s="64">
        <v>1650</v>
      </c>
      <c r="H207" s="64"/>
    </row>
    <row r="208" spans="1:8" ht="26.25" customHeight="1" x14ac:dyDescent="0.25">
      <c r="A208" s="235">
        <v>4</v>
      </c>
      <c r="B208" s="236"/>
      <c r="C208" s="237"/>
      <c r="D208" s="142" t="s">
        <v>170</v>
      </c>
      <c r="E208" s="145">
        <f>+E209</f>
        <v>4194</v>
      </c>
      <c r="F208" s="145"/>
      <c r="G208" s="66">
        <f>+G209</f>
        <v>4193.75</v>
      </c>
      <c r="H208" s="66">
        <f t="shared" si="1"/>
        <v>99.994039103481157</v>
      </c>
    </row>
    <row r="209" spans="1:9" ht="19.5" customHeight="1" x14ac:dyDescent="0.25">
      <c r="A209" s="161"/>
      <c r="B209" s="162">
        <v>422</v>
      </c>
      <c r="C209" s="163"/>
      <c r="D209" s="146" t="s">
        <v>142</v>
      </c>
      <c r="E209" s="145">
        <v>4194</v>
      </c>
      <c r="F209" s="145"/>
      <c r="G209" s="66">
        <f>+G210</f>
        <v>4193.75</v>
      </c>
      <c r="H209" s="66"/>
    </row>
    <row r="210" spans="1:9" ht="24.75" customHeight="1" x14ac:dyDescent="0.25">
      <c r="A210" s="238">
        <v>4227</v>
      </c>
      <c r="B210" s="239"/>
      <c r="C210" s="240"/>
      <c r="D210" s="71" t="s">
        <v>145</v>
      </c>
      <c r="E210" s="8"/>
      <c r="F210" s="8"/>
      <c r="G210" s="64">
        <v>4193.75</v>
      </c>
      <c r="H210" s="64"/>
    </row>
    <row r="211" spans="1:9" x14ac:dyDescent="0.25">
      <c r="A211" s="251" t="s">
        <v>190</v>
      </c>
      <c r="B211" s="252"/>
      <c r="C211" s="253"/>
      <c r="D211" s="120" t="s">
        <v>191</v>
      </c>
      <c r="E211" s="121">
        <f>+E212</f>
        <v>7208</v>
      </c>
      <c r="F211" s="121"/>
      <c r="G211" s="122">
        <f t="shared" ref="G211:G212" si="14">+G212</f>
        <v>7207.9999999999991</v>
      </c>
      <c r="H211" s="122">
        <f t="shared" si="1"/>
        <v>99.999999999999986</v>
      </c>
    </row>
    <row r="212" spans="1:9" ht="25.5" x14ac:dyDescent="0.25">
      <c r="A212" s="254" t="s">
        <v>192</v>
      </c>
      <c r="B212" s="255"/>
      <c r="C212" s="256"/>
      <c r="D212" s="123" t="s">
        <v>193</v>
      </c>
      <c r="E212" s="124">
        <f>+E213</f>
        <v>7208</v>
      </c>
      <c r="F212" s="124"/>
      <c r="G212" s="125">
        <f t="shared" si="14"/>
        <v>7207.9999999999991</v>
      </c>
      <c r="H212" s="125">
        <f t="shared" si="1"/>
        <v>99.999999999999986</v>
      </c>
    </row>
    <row r="213" spans="1:9" x14ac:dyDescent="0.25">
      <c r="A213" s="260" t="s">
        <v>194</v>
      </c>
      <c r="B213" s="261"/>
      <c r="C213" s="262"/>
      <c r="D213" s="126" t="s">
        <v>195</v>
      </c>
      <c r="E213" s="127">
        <f>+E214+E229</f>
        <v>7208</v>
      </c>
      <c r="F213" s="127"/>
      <c r="G213" s="128">
        <f t="shared" ref="G213" si="15">+G214+G229</f>
        <v>7207.9999999999991</v>
      </c>
      <c r="H213" s="128">
        <f t="shared" si="1"/>
        <v>99.999999999999986</v>
      </c>
      <c r="I213" s="68"/>
    </row>
    <row r="214" spans="1:9" s="59" customFormat="1" x14ac:dyDescent="0.25">
      <c r="A214" s="235">
        <v>3</v>
      </c>
      <c r="B214" s="236"/>
      <c r="C214" s="237"/>
      <c r="D214" s="146" t="s">
        <v>4</v>
      </c>
      <c r="E214" s="145">
        <f>+E215+E216+E226</f>
        <v>7208</v>
      </c>
      <c r="F214" s="145"/>
      <c r="G214" s="66">
        <f>+G215+G216+G226</f>
        <v>7207.9999999999991</v>
      </c>
      <c r="H214" s="66">
        <f t="shared" si="1"/>
        <v>99.999999999999986</v>
      </c>
    </row>
    <row r="215" spans="1:9" s="59" customFormat="1" x14ac:dyDescent="0.25">
      <c r="A215" s="226">
        <v>31</v>
      </c>
      <c r="B215" s="227"/>
      <c r="C215" s="228"/>
      <c r="D215" s="146" t="s">
        <v>5</v>
      </c>
      <c r="E215" s="145"/>
      <c r="F215" s="145"/>
      <c r="G215" s="66"/>
      <c r="H215" s="66" t="e">
        <f t="shared" si="1"/>
        <v>#DIV/0!</v>
      </c>
    </row>
    <row r="216" spans="1:9" s="59" customFormat="1" x14ac:dyDescent="0.25">
      <c r="A216" s="226">
        <v>32</v>
      </c>
      <c r="B216" s="227"/>
      <c r="C216" s="228"/>
      <c r="D216" s="146" t="s">
        <v>16</v>
      </c>
      <c r="E216" s="145">
        <v>6058</v>
      </c>
      <c r="F216" s="145"/>
      <c r="G216" s="66">
        <f>+G217+G221+G224</f>
        <v>6006.7999999999993</v>
      </c>
      <c r="H216" s="66">
        <f t="shared" si="1"/>
        <v>99.154836579729263</v>
      </c>
    </row>
    <row r="217" spans="1:9" s="59" customFormat="1" x14ac:dyDescent="0.25">
      <c r="A217" s="220">
        <v>321</v>
      </c>
      <c r="B217" s="221"/>
      <c r="C217" s="222"/>
      <c r="D217" s="146" t="s">
        <v>48</v>
      </c>
      <c r="E217" s="145"/>
      <c r="F217" s="145"/>
      <c r="G217" s="66">
        <f>+G218+G219+G220</f>
        <v>5082.7299999999996</v>
      </c>
      <c r="H217" s="66"/>
    </row>
    <row r="218" spans="1:9" x14ac:dyDescent="0.25">
      <c r="A218" s="223">
        <v>3211</v>
      </c>
      <c r="B218" s="224"/>
      <c r="C218" s="225"/>
      <c r="D218" s="105" t="s">
        <v>107</v>
      </c>
      <c r="E218" s="8"/>
      <c r="F218" s="8"/>
      <c r="G218" s="64">
        <v>1850.23</v>
      </c>
      <c r="H218" s="64"/>
    </row>
    <row r="219" spans="1:9" x14ac:dyDescent="0.25">
      <c r="A219" s="223">
        <v>3213</v>
      </c>
      <c r="B219" s="224"/>
      <c r="C219" s="225"/>
      <c r="D219" s="105" t="s">
        <v>109</v>
      </c>
      <c r="E219" s="8"/>
      <c r="F219" s="8"/>
      <c r="G219" s="64">
        <v>665</v>
      </c>
      <c r="H219" s="64"/>
    </row>
    <row r="220" spans="1:9" ht="25.5" x14ac:dyDescent="0.25">
      <c r="A220" s="223">
        <v>3214</v>
      </c>
      <c r="B220" s="224"/>
      <c r="C220" s="225"/>
      <c r="D220" s="105" t="s">
        <v>110</v>
      </c>
      <c r="E220" s="8"/>
      <c r="F220" s="8"/>
      <c r="G220" s="64">
        <v>2567.5</v>
      </c>
      <c r="H220" s="64"/>
    </row>
    <row r="221" spans="1:9" s="59" customFormat="1" x14ac:dyDescent="0.25">
      <c r="A221" s="220">
        <v>322</v>
      </c>
      <c r="B221" s="221"/>
      <c r="C221" s="222"/>
      <c r="D221" s="146" t="s">
        <v>111</v>
      </c>
      <c r="E221" s="145"/>
      <c r="F221" s="145"/>
      <c r="G221" s="66">
        <f>+G222+G223</f>
        <v>684.06999999999994</v>
      </c>
      <c r="H221" s="66"/>
    </row>
    <row r="222" spans="1:9" ht="25.5" x14ac:dyDescent="0.25">
      <c r="A222" s="223">
        <v>3221</v>
      </c>
      <c r="B222" s="224"/>
      <c r="C222" s="225"/>
      <c r="D222" s="105" t="s">
        <v>112</v>
      </c>
      <c r="E222" s="8"/>
      <c r="F222" s="8"/>
      <c r="G222" s="64">
        <v>116.07</v>
      </c>
      <c r="H222" s="64"/>
    </row>
    <row r="223" spans="1:9" x14ac:dyDescent="0.25">
      <c r="A223" s="139"/>
      <c r="B223" s="140"/>
      <c r="C223" s="141">
        <v>3225</v>
      </c>
      <c r="D223" s="105" t="s">
        <v>115</v>
      </c>
      <c r="E223" s="8"/>
      <c r="F223" s="8"/>
      <c r="G223" s="64">
        <v>568</v>
      </c>
      <c r="H223" s="64"/>
    </row>
    <row r="224" spans="1:9" s="59" customFormat="1" x14ac:dyDescent="0.25">
      <c r="A224" s="220">
        <v>323</v>
      </c>
      <c r="B224" s="221"/>
      <c r="C224" s="222"/>
      <c r="D224" s="146" t="s">
        <v>117</v>
      </c>
      <c r="E224" s="145"/>
      <c r="F224" s="145"/>
      <c r="G224" s="66">
        <f>+G225</f>
        <v>240</v>
      </c>
      <c r="H224" s="66"/>
    </row>
    <row r="225" spans="1:9" x14ac:dyDescent="0.25">
      <c r="A225" s="223">
        <v>3231</v>
      </c>
      <c r="B225" s="224"/>
      <c r="C225" s="225"/>
      <c r="D225" s="105" t="s">
        <v>118</v>
      </c>
      <c r="E225" s="8"/>
      <c r="F225" s="8"/>
      <c r="G225" s="64">
        <v>240</v>
      </c>
      <c r="H225" s="64"/>
    </row>
    <row r="226" spans="1:9" s="59" customFormat="1" ht="38.25" x14ac:dyDescent="0.25">
      <c r="A226" s="147">
        <v>37</v>
      </c>
      <c r="B226" s="148"/>
      <c r="C226" s="149"/>
      <c r="D226" s="146" t="s">
        <v>176</v>
      </c>
      <c r="E226" s="145">
        <v>1150</v>
      </c>
      <c r="F226" s="145"/>
      <c r="G226" s="66">
        <f>+G227</f>
        <v>1201.2</v>
      </c>
      <c r="H226" s="66">
        <f t="shared" si="1"/>
        <v>104.4521739130435</v>
      </c>
    </row>
    <row r="227" spans="1:9" s="59" customFormat="1" ht="25.5" x14ac:dyDescent="0.25">
      <c r="A227" s="220">
        <v>372</v>
      </c>
      <c r="B227" s="221"/>
      <c r="C227" s="222"/>
      <c r="D227" s="146" t="s">
        <v>136</v>
      </c>
      <c r="E227" s="145"/>
      <c r="F227" s="145"/>
      <c r="G227" s="66">
        <f>+G228</f>
        <v>1201.2</v>
      </c>
      <c r="H227" s="66"/>
    </row>
    <row r="228" spans="1:9" x14ac:dyDescent="0.25">
      <c r="A228" s="238">
        <v>3722</v>
      </c>
      <c r="B228" s="239"/>
      <c r="C228" s="240"/>
      <c r="D228" s="105" t="s">
        <v>135</v>
      </c>
      <c r="E228" s="8"/>
      <c r="F228" s="8"/>
      <c r="G228" s="64">
        <v>1201.2</v>
      </c>
      <c r="H228" s="64"/>
    </row>
    <row r="229" spans="1:9" s="59" customFormat="1" ht="25.5" x14ac:dyDescent="0.25">
      <c r="A229" s="235">
        <v>4</v>
      </c>
      <c r="B229" s="236"/>
      <c r="C229" s="237"/>
      <c r="D229" s="146" t="s">
        <v>170</v>
      </c>
      <c r="E229" s="145">
        <f>+E230</f>
        <v>0</v>
      </c>
      <c r="F229" s="145"/>
      <c r="G229" s="66">
        <f t="shared" ref="G229" si="16">+G230</f>
        <v>0</v>
      </c>
      <c r="H229" s="66" t="e">
        <f t="shared" si="1"/>
        <v>#DIV/0!</v>
      </c>
    </row>
    <row r="230" spans="1:9" s="59" customFormat="1" ht="38.25" x14ac:dyDescent="0.25">
      <c r="A230" s="226">
        <v>42</v>
      </c>
      <c r="B230" s="227"/>
      <c r="C230" s="228"/>
      <c r="D230" s="146" t="s">
        <v>141</v>
      </c>
      <c r="E230" s="145"/>
      <c r="F230" s="145"/>
      <c r="G230" s="66"/>
      <c r="H230" s="66" t="e">
        <f t="shared" si="1"/>
        <v>#DIV/0!</v>
      </c>
    </row>
    <row r="231" spans="1:9" x14ac:dyDescent="0.25">
      <c r="A231" s="244" t="s">
        <v>196</v>
      </c>
      <c r="B231" s="245"/>
      <c r="C231" s="246"/>
      <c r="D231" s="129" t="s">
        <v>197</v>
      </c>
      <c r="E231" s="130">
        <f>+E232+E254</f>
        <v>1617300</v>
      </c>
      <c r="F231" s="130"/>
      <c r="G231" s="131">
        <f>+G232+G254</f>
        <v>1643579.6099999999</v>
      </c>
      <c r="H231" s="131">
        <f t="shared" si="1"/>
        <v>101.62490632535707</v>
      </c>
    </row>
    <row r="232" spans="1:9" ht="25.5" x14ac:dyDescent="0.25">
      <c r="A232" s="229" t="s">
        <v>198</v>
      </c>
      <c r="B232" s="230"/>
      <c r="C232" s="231"/>
      <c r="D232" s="132" t="s">
        <v>199</v>
      </c>
      <c r="E232" s="133">
        <f>+E233</f>
        <v>1405000</v>
      </c>
      <c r="F232" s="133"/>
      <c r="G232" s="134">
        <f t="shared" ref="G232" si="17">+G233</f>
        <v>1424163.2899999998</v>
      </c>
      <c r="H232" s="134">
        <f t="shared" si="1"/>
        <v>101.3639352313167</v>
      </c>
    </row>
    <row r="233" spans="1:9" x14ac:dyDescent="0.25">
      <c r="A233" s="232" t="s">
        <v>194</v>
      </c>
      <c r="B233" s="233"/>
      <c r="C233" s="234"/>
      <c r="D233" s="135" t="s">
        <v>195</v>
      </c>
      <c r="E233" s="136">
        <f>+E234</f>
        <v>1405000</v>
      </c>
      <c r="F233" s="136"/>
      <c r="G233" s="137">
        <f>+G234</f>
        <v>1424163.2899999998</v>
      </c>
      <c r="H233" s="137">
        <f t="shared" si="1"/>
        <v>101.3639352313167</v>
      </c>
    </row>
    <row r="234" spans="1:9" s="59" customFormat="1" x14ac:dyDescent="0.25">
      <c r="A234" s="235">
        <v>3</v>
      </c>
      <c r="B234" s="236"/>
      <c r="C234" s="237"/>
      <c r="D234" s="146" t="s">
        <v>4</v>
      </c>
      <c r="E234" s="145">
        <f>+E235+E244</f>
        <v>1405000</v>
      </c>
      <c r="F234" s="145"/>
      <c r="G234" s="66">
        <f>+G235+G244</f>
        <v>1424163.2899999998</v>
      </c>
      <c r="H234" s="66">
        <f t="shared" si="1"/>
        <v>101.3639352313167</v>
      </c>
      <c r="I234" s="77"/>
    </row>
    <row r="235" spans="1:9" s="59" customFormat="1" x14ac:dyDescent="0.25">
      <c r="A235" s="226">
        <v>31</v>
      </c>
      <c r="B235" s="227"/>
      <c r="C235" s="228"/>
      <c r="D235" s="146" t="s">
        <v>5</v>
      </c>
      <c r="E235" s="145">
        <v>1351360</v>
      </c>
      <c r="F235" s="145"/>
      <c r="G235" s="66">
        <f>+G236+G240+G242</f>
        <v>1370890.0399999998</v>
      </c>
      <c r="H235" s="66">
        <f t="shared" si="1"/>
        <v>101.44521371063225</v>
      </c>
    </row>
    <row r="236" spans="1:9" s="59" customFormat="1" x14ac:dyDescent="0.25">
      <c r="A236" s="220">
        <v>311</v>
      </c>
      <c r="B236" s="221"/>
      <c r="C236" s="222"/>
      <c r="D236" s="146" t="s">
        <v>202</v>
      </c>
      <c r="E236" s="145"/>
      <c r="F236" s="145"/>
      <c r="G236" s="66">
        <f>SUM(G237:G239)</f>
        <v>1133484.0699999998</v>
      </c>
      <c r="H236" s="66"/>
    </row>
    <row r="237" spans="1:9" x14ac:dyDescent="0.25">
      <c r="A237" s="223">
        <v>3111</v>
      </c>
      <c r="B237" s="224"/>
      <c r="C237" s="225"/>
      <c r="D237" s="105" t="s">
        <v>47</v>
      </c>
      <c r="E237" s="8"/>
      <c r="F237" s="8"/>
      <c r="G237" s="64">
        <v>1055714.2</v>
      </c>
      <c r="H237" s="64"/>
    </row>
    <row r="238" spans="1:9" x14ac:dyDescent="0.25">
      <c r="A238" s="223">
        <v>3113</v>
      </c>
      <c r="B238" s="224"/>
      <c r="C238" s="225"/>
      <c r="D238" s="105" t="s">
        <v>101</v>
      </c>
      <c r="E238" s="8"/>
      <c r="F238" s="8"/>
      <c r="G238" s="64">
        <v>28701.45</v>
      </c>
      <c r="H238" s="64"/>
    </row>
    <row r="239" spans="1:9" x14ac:dyDescent="0.25">
      <c r="A239" s="223">
        <v>3114</v>
      </c>
      <c r="B239" s="224"/>
      <c r="C239" s="225"/>
      <c r="D239" s="105" t="s">
        <v>102</v>
      </c>
      <c r="E239" s="8"/>
      <c r="F239" s="8"/>
      <c r="G239" s="64">
        <v>49068.42</v>
      </c>
      <c r="H239" s="64"/>
    </row>
    <row r="240" spans="1:9" s="59" customFormat="1" x14ac:dyDescent="0.25">
      <c r="A240" s="220">
        <v>312</v>
      </c>
      <c r="B240" s="221"/>
      <c r="C240" s="222"/>
      <c r="D240" s="146" t="s">
        <v>103</v>
      </c>
      <c r="E240" s="145"/>
      <c r="F240" s="145"/>
      <c r="G240" s="66">
        <f>+G241</f>
        <v>50381.01</v>
      </c>
      <c r="H240" s="66"/>
    </row>
    <row r="241" spans="1:10" x14ac:dyDescent="0.25">
      <c r="A241" s="223">
        <v>3121</v>
      </c>
      <c r="B241" s="224"/>
      <c r="C241" s="225"/>
      <c r="D241" s="105" t="s">
        <v>103</v>
      </c>
      <c r="E241" s="8"/>
      <c r="F241" s="8"/>
      <c r="G241" s="64">
        <v>50381.01</v>
      </c>
      <c r="H241" s="64"/>
    </row>
    <row r="242" spans="1:10" s="59" customFormat="1" x14ac:dyDescent="0.25">
      <c r="A242" s="220">
        <v>313</v>
      </c>
      <c r="B242" s="221"/>
      <c r="C242" s="222"/>
      <c r="D242" s="146" t="s">
        <v>104</v>
      </c>
      <c r="E242" s="145"/>
      <c r="F242" s="145"/>
      <c r="G242" s="66">
        <f>+G243</f>
        <v>187024.96</v>
      </c>
      <c r="H242" s="66"/>
    </row>
    <row r="243" spans="1:10" x14ac:dyDescent="0.25">
      <c r="A243" s="223">
        <v>3132</v>
      </c>
      <c r="B243" s="224"/>
      <c r="C243" s="225"/>
      <c r="D243" s="105" t="s">
        <v>105</v>
      </c>
      <c r="E243" s="8"/>
      <c r="F243" s="8"/>
      <c r="G243" s="64">
        <v>187024.96</v>
      </c>
      <c r="H243" s="64"/>
    </row>
    <row r="244" spans="1:10" x14ac:dyDescent="0.25">
      <c r="A244" s="226">
        <v>32</v>
      </c>
      <c r="B244" s="227"/>
      <c r="C244" s="228"/>
      <c r="D244" s="146" t="s">
        <v>16</v>
      </c>
      <c r="E244" s="145">
        <v>53640</v>
      </c>
      <c r="F244" s="145"/>
      <c r="G244" s="66">
        <f>+G245+G247+G249+G251</f>
        <v>53273.25</v>
      </c>
      <c r="H244" s="66">
        <f t="shared" si="1"/>
        <v>99.316275167785236</v>
      </c>
    </row>
    <row r="245" spans="1:10" s="59" customFormat="1" x14ac:dyDescent="0.25">
      <c r="A245" s="220">
        <v>321</v>
      </c>
      <c r="B245" s="221"/>
      <c r="C245" s="222"/>
      <c r="D245" s="146" t="s">
        <v>48</v>
      </c>
      <c r="E245" s="145"/>
      <c r="F245" s="145"/>
      <c r="G245" s="66">
        <f>+G246</f>
        <v>51308.65</v>
      </c>
      <c r="H245" s="66"/>
    </row>
    <row r="246" spans="1:10" ht="27" customHeight="1" x14ac:dyDescent="0.25">
      <c r="A246" s="223">
        <v>3212</v>
      </c>
      <c r="B246" s="224"/>
      <c r="C246" s="225"/>
      <c r="D246" s="105" t="s">
        <v>108</v>
      </c>
      <c r="E246" s="8"/>
      <c r="F246" s="8"/>
      <c r="G246" s="64">
        <v>51308.65</v>
      </c>
      <c r="H246" s="64"/>
    </row>
    <row r="247" spans="1:10" ht="27" customHeight="1" x14ac:dyDescent="0.25">
      <c r="A247" s="220">
        <v>323</v>
      </c>
      <c r="B247" s="221"/>
      <c r="C247" s="222"/>
      <c r="D247" s="146" t="s">
        <v>117</v>
      </c>
      <c r="E247" s="145"/>
      <c r="F247" s="145"/>
      <c r="G247" s="66">
        <f>+G248</f>
        <v>7.5</v>
      </c>
      <c r="H247" s="66"/>
    </row>
    <row r="248" spans="1:10" ht="27" customHeight="1" x14ac:dyDescent="0.25">
      <c r="A248" s="223">
        <v>3239</v>
      </c>
      <c r="B248" s="224"/>
      <c r="C248" s="225"/>
      <c r="D248" s="105" t="s">
        <v>125</v>
      </c>
      <c r="E248" s="8"/>
      <c r="F248" s="8"/>
      <c r="G248" s="64">
        <v>7.5</v>
      </c>
      <c r="H248" s="64"/>
    </row>
    <row r="249" spans="1:10" ht="27" customHeight="1" x14ac:dyDescent="0.25">
      <c r="A249" s="147"/>
      <c r="B249" s="148">
        <v>324</v>
      </c>
      <c r="C249" s="149"/>
      <c r="D249" s="146" t="s">
        <v>220</v>
      </c>
      <c r="E249" s="146"/>
      <c r="F249" s="146"/>
      <c r="G249" s="66">
        <f>+G250</f>
        <v>51.5</v>
      </c>
      <c r="H249" s="66"/>
    </row>
    <row r="250" spans="1:10" ht="27" customHeight="1" x14ac:dyDescent="0.25">
      <c r="A250" s="106"/>
      <c r="B250" s="107"/>
      <c r="C250" s="108">
        <v>3241</v>
      </c>
      <c r="D250" s="105" t="s">
        <v>220</v>
      </c>
      <c r="E250" s="105"/>
      <c r="F250" s="105"/>
      <c r="G250" s="64">
        <v>51.5</v>
      </c>
      <c r="H250" s="64"/>
    </row>
    <row r="251" spans="1:10" s="59" customFormat="1" ht="27" customHeight="1" x14ac:dyDescent="0.25">
      <c r="A251" s="220">
        <v>329</v>
      </c>
      <c r="B251" s="221"/>
      <c r="C251" s="222"/>
      <c r="D251" s="146" t="s">
        <v>126</v>
      </c>
      <c r="E251" s="145"/>
      <c r="F251" s="145"/>
      <c r="G251" s="66">
        <f>+G252+G253</f>
        <v>1905.6</v>
      </c>
      <c r="H251" s="66"/>
    </row>
    <row r="252" spans="1:10" ht="27" customHeight="1" x14ac:dyDescent="0.25">
      <c r="A252" s="158"/>
      <c r="B252" s="159"/>
      <c r="C252" s="160">
        <v>3293</v>
      </c>
      <c r="D252" s="105" t="s">
        <v>128</v>
      </c>
      <c r="E252" s="8"/>
      <c r="F252" s="8"/>
      <c r="G252" s="64">
        <v>85.6</v>
      </c>
      <c r="H252" s="64"/>
    </row>
    <row r="253" spans="1:10" ht="21" customHeight="1" x14ac:dyDescent="0.25">
      <c r="A253" s="223">
        <v>3295</v>
      </c>
      <c r="B253" s="224"/>
      <c r="C253" s="225"/>
      <c r="D253" s="105" t="s">
        <v>130</v>
      </c>
      <c r="E253" s="8"/>
      <c r="F253" s="8"/>
      <c r="G253" s="64">
        <v>1820</v>
      </c>
      <c r="H253" s="64"/>
    </row>
    <row r="254" spans="1:10" ht="25.5" x14ac:dyDescent="0.25">
      <c r="A254" s="229" t="s">
        <v>200</v>
      </c>
      <c r="B254" s="230"/>
      <c r="C254" s="231"/>
      <c r="D254" s="132" t="s">
        <v>201</v>
      </c>
      <c r="E254" s="133">
        <f>+E255</f>
        <v>212300</v>
      </c>
      <c r="F254" s="133"/>
      <c r="G254" s="134">
        <f t="shared" ref="G254" si="18">+G255</f>
        <v>219416.32000000001</v>
      </c>
      <c r="H254" s="134">
        <f t="shared" si="1"/>
        <v>103.35201130475741</v>
      </c>
    </row>
    <row r="255" spans="1:10" ht="15" customHeight="1" x14ac:dyDescent="0.25">
      <c r="A255" s="232" t="s">
        <v>194</v>
      </c>
      <c r="B255" s="233"/>
      <c r="C255" s="234"/>
      <c r="D255" s="135" t="s">
        <v>195</v>
      </c>
      <c r="E255" s="136">
        <f>+E256+E274</f>
        <v>212300</v>
      </c>
      <c r="F255" s="136"/>
      <c r="G255" s="137">
        <f>+G256+G274</f>
        <v>219416.32000000001</v>
      </c>
      <c r="H255" s="137">
        <f t="shared" si="1"/>
        <v>103.35201130475741</v>
      </c>
      <c r="J255" s="68"/>
    </row>
    <row r="256" spans="1:10" s="59" customFormat="1" x14ac:dyDescent="0.25">
      <c r="A256" s="235">
        <v>3</v>
      </c>
      <c r="B256" s="236"/>
      <c r="C256" s="237"/>
      <c r="D256" s="146" t="s">
        <v>4</v>
      </c>
      <c r="E256" s="145">
        <f>+E257+E258+E271</f>
        <v>212050</v>
      </c>
      <c r="F256" s="145"/>
      <c r="G256" s="66">
        <f>+G257+G258+G271</f>
        <v>218443.72</v>
      </c>
      <c r="H256" s="66">
        <f t="shared" si="1"/>
        <v>103.01519452959207</v>
      </c>
    </row>
    <row r="257" spans="1:8" s="59" customFormat="1" x14ac:dyDescent="0.25">
      <c r="A257" s="226">
        <v>31</v>
      </c>
      <c r="B257" s="227"/>
      <c r="C257" s="228"/>
      <c r="D257" s="146" t="s">
        <v>5</v>
      </c>
      <c r="E257" s="145"/>
      <c r="F257" s="145"/>
      <c r="G257" s="66"/>
      <c r="H257" s="66" t="e">
        <f t="shared" si="1"/>
        <v>#DIV/0!</v>
      </c>
    </row>
    <row r="258" spans="1:8" s="59" customFormat="1" x14ac:dyDescent="0.25">
      <c r="A258" s="226">
        <v>32</v>
      </c>
      <c r="B258" s="227"/>
      <c r="C258" s="228"/>
      <c r="D258" s="146" t="s">
        <v>16</v>
      </c>
      <c r="E258" s="145">
        <v>87250</v>
      </c>
      <c r="F258" s="145"/>
      <c r="G258" s="66">
        <f>+G259+G263+G268</f>
        <v>84978.510000000009</v>
      </c>
      <c r="H258" s="66">
        <f t="shared" ref="H258:H304" si="19">+G258/E258*100</f>
        <v>97.396573065902587</v>
      </c>
    </row>
    <row r="259" spans="1:8" s="59" customFormat="1" x14ac:dyDescent="0.25">
      <c r="A259" s="220">
        <v>322</v>
      </c>
      <c r="B259" s="221"/>
      <c r="C259" s="222"/>
      <c r="D259" s="146" t="s">
        <v>111</v>
      </c>
      <c r="E259" s="145"/>
      <c r="F259" s="145"/>
      <c r="G259" s="66">
        <f>SUM(G260:G262)</f>
        <v>9120.67</v>
      </c>
      <c r="H259" s="66"/>
    </row>
    <row r="260" spans="1:8" ht="25.5" x14ac:dyDescent="0.25">
      <c r="A260" s="223">
        <v>3221</v>
      </c>
      <c r="B260" s="224"/>
      <c r="C260" s="225"/>
      <c r="D260" s="105" t="s">
        <v>112</v>
      </c>
      <c r="E260" s="8"/>
      <c r="F260" s="8"/>
      <c r="G260" s="64">
        <v>5984.98</v>
      </c>
      <c r="H260" s="64"/>
    </row>
    <row r="261" spans="1:8" x14ac:dyDescent="0.25">
      <c r="A261" s="223">
        <v>3223</v>
      </c>
      <c r="B261" s="224"/>
      <c r="C261" s="225"/>
      <c r="D261" s="105" t="s">
        <v>113</v>
      </c>
      <c r="E261" s="8"/>
      <c r="F261" s="8"/>
      <c r="G261" s="64">
        <v>2514.16</v>
      </c>
      <c r="H261" s="64"/>
    </row>
    <row r="262" spans="1:8" x14ac:dyDescent="0.25">
      <c r="A262" s="139"/>
      <c r="B262" s="140"/>
      <c r="C262" s="141">
        <v>3225</v>
      </c>
      <c r="D262" s="105" t="s">
        <v>115</v>
      </c>
      <c r="E262" s="8"/>
      <c r="F262" s="8"/>
      <c r="G262" s="64">
        <v>621.53</v>
      </c>
      <c r="H262" s="64"/>
    </row>
    <row r="263" spans="1:8" s="59" customFormat="1" x14ac:dyDescent="0.25">
      <c r="A263" s="220">
        <v>323</v>
      </c>
      <c r="B263" s="221"/>
      <c r="C263" s="222"/>
      <c r="D263" s="146" t="s">
        <v>117</v>
      </c>
      <c r="E263" s="145"/>
      <c r="F263" s="145"/>
      <c r="G263" s="66">
        <f>+G264+G265+G266+G267</f>
        <v>74628.650000000009</v>
      </c>
      <c r="H263" s="66"/>
    </row>
    <row r="264" spans="1:8" ht="15.75" customHeight="1" x14ac:dyDescent="0.25">
      <c r="A264" s="223">
        <v>3231</v>
      </c>
      <c r="B264" s="224"/>
      <c r="C264" s="225"/>
      <c r="D264" s="105" t="s">
        <v>118</v>
      </c>
      <c r="E264" s="8"/>
      <c r="F264" s="8"/>
      <c r="G264" s="64">
        <v>72642</v>
      </c>
      <c r="H264" s="64"/>
    </row>
    <row r="265" spans="1:8" ht="30.75" customHeight="1" x14ac:dyDescent="0.25">
      <c r="A265" s="139"/>
      <c r="B265" s="140"/>
      <c r="C265" s="141">
        <v>3232</v>
      </c>
      <c r="D265" s="105" t="s">
        <v>226</v>
      </c>
      <c r="E265" s="8"/>
      <c r="F265" s="8"/>
      <c r="G265" s="64">
        <v>604.1</v>
      </c>
      <c r="H265" s="64"/>
    </row>
    <row r="266" spans="1:8" x14ac:dyDescent="0.25">
      <c r="A266" s="223">
        <v>3235</v>
      </c>
      <c r="B266" s="224"/>
      <c r="C266" s="225"/>
      <c r="D266" s="105" t="s">
        <v>122</v>
      </c>
      <c r="E266" s="8"/>
      <c r="F266" s="8"/>
      <c r="G266" s="64">
        <v>1129.6400000000001</v>
      </c>
      <c r="H266" s="64"/>
    </row>
    <row r="267" spans="1:8" x14ac:dyDescent="0.25">
      <c r="A267" s="139"/>
      <c r="B267" s="140"/>
      <c r="C267" s="141">
        <v>3239</v>
      </c>
      <c r="D267" s="105" t="s">
        <v>125</v>
      </c>
      <c r="E267" s="8"/>
      <c r="F267" s="8"/>
      <c r="G267" s="64">
        <v>252.91</v>
      </c>
      <c r="H267" s="64"/>
    </row>
    <row r="268" spans="1:8" ht="25.5" x14ac:dyDescent="0.25">
      <c r="A268" s="220">
        <v>329</v>
      </c>
      <c r="B268" s="221"/>
      <c r="C268" s="222"/>
      <c r="D268" s="146" t="s">
        <v>126</v>
      </c>
      <c r="E268" s="145"/>
      <c r="F268" s="145"/>
      <c r="G268" s="66">
        <f>+G269+G270</f>
        <v>1229.19</v>
      </c>
      <c r="H268" s="66"/>
    </row>
    <row r="269" spans="1:8" x14ac:dyDescent="0.25">
      <c r="A269" s="158"/>
      <c r="B269" s="159"/>
      <c r="C269" s="160">
        <v>3292</v>
      </c>
      <c r="D269" s="105" t="s">
        <v>127</v>
      </c>
      <c r="E269" s="8"/>
      <c r="F269" s="8"/>
      <c r="G269" s="64">
        <v>1194.19</v>
      </c>
      <c r="H269" s="64"/>
    </row>
    <row r="270" spans="1:8" ht="25.5" x14ac:dyDescent="0.25">
      <c r="A270" s="158"/>
      <c r="B270" s="159"/>
      <c r="C270" s="160">
        <v>3299</v>
      </c>
      <c r="D270" s="105" t="s">
        <v>126</v>
      </c>
      <c r="E270" s="8"/>
      <c r="F270" s="8"/>
      <c r="G270" s="64">
        <v>35</v>
      </c>
      <c r="H270" s="64"/>
    </row>
    <row r="271" spans="1:8" s="59" customFormat="1" ht="38.25" x14ac:dyDescent="0.25">
      <c r="A271" s="147">
        <v>37</v>
      </c>
      <c r="B271" s="148"/>
      <c r="C271" s="149"/>
      <c r="D271" s="146" t="s">
        <v>176</v>
      </c>
      <c r="E271" s="145">
        <v>124800</v>
      </c>
      <c r="F271" s="145"/>
      <c r="G271" s="66">
        <f>+G272</f>
        <v>133465.21</v>
      </c>
      <c r="H271" s="66">
        <f t="shared" si="19"/>
        <v>106.94327724358973</v>
      </c>
    </row>
    <row r="272" spans="1:8" s="59" customFormat="1" ht="25.5" x14ac:dyDescent="0.25">
      <c r="A272" s="220">
        <v>372</v>
      </c>
      <c r="B272" s="221"/>
      <c r="C272" s="222"/>
      <c r="D272" s="146" t="s">
        <v>136</v>
      </c>
      <c r="E272" s="145"/>
      <c r="F272" s="145"/>
      <c r="G272" s="66">
        <f>+G273</f>
        <v>133465.21</v>
      </c>
      <c r="H272" s="66"/>
    </row>
    <row r="273" spans="1:9" x14ac:dyDescent="0.25">
      <c r="A273" s="106">
        <v>3722</v>
      </c>
      <c r="B273" s="107"/>
      <c r="C273" s="108"/>
      <c r="D273" s="105" t="s">
        <v>135</v>
      </c>
      <c r="E273" s="8"/>
      <c r="F273" s="8"/>
      <c r="G273" s="64">
        <v>133465.21</v>
      </c>
      <c r="H273" s="64"/>
    </row>
    <row r="274" spans="1:9" s="59" customFormat="1" ht="25.5" x14ac:dyDescent="0.25">
      <c r="A274" s="235">
        <v>4</v>
      </c>
      <c r="B274" s="236"/>
      <c r="C274" s="237"/>
      <c r="D274" s="146" t="s">
        <v>170</v>
      </c>
      <c r="E274" s="145">
        <f>+E275</f>
        <v>250</v>
      </c>
      <c r="F274" s="145"/>
      <c r="G274" s="66">
        <f t="shared" ref="G274" si="20">+G275</f>
        <v>972.6</v>
      </c>
      <c r="H274" s="66">
        <f t="shared" si="19"/>
        <v>389.04</v>
      </c>
    </row>
    <row r="275" spans="1:9" s="59" customFormat="1" ht="29.25" customHeight="1" x14ac:dyDescent="0.25">
      <c r="A275" s="226">
        <v>42</v>
      </c>
      <c r="B275" s="227"/>
      <c r="C275" s="228"/>
      <c r="D275" s="146" t="s">
        <v>141</v>
      </c>
      <c r="E275" s="145">
        <v>250</v>
      </c>
      <c r="F275" s="145"/>
      <c r="G275" s="66">
        <f>+G276</f>
        <v>972.6</v>
      </c>
      <c r="H275" s="66">
        <f t="shared" si="19"/>
        <v>389.04</v>
      </c>
    </row>
    <row r="276" spans="1:9" ht="29.25" customHeight="1" x14ac:dyDescent="0.25">
      <c r="A276" s="106"/>
      <c r="B276" s="107"/>
      <c r="C276" s="108">
        <v>4241</v>
      </c>
      <c r="D276" s="105" t="s">
        <v>227</v>
      </c>
      <c r="E276" s="8"/>
      <c r="F276" s="8"/>
      <c r="G276" s="64">
        <v>972.6</v>
      </c>
      <c r="H276" s="64"/>
    </row>
    <row r="277" spans="1:9" x14ac:dyDescent="0.25">
      <c r="A277" s="229" t="s">
        <v>216</v>
      </c>
      <c r="B277" s="230"/>
      <c r="C277" s="231"/>
      <c r="D277" s="132" t="s">
        <v>217</v>
      </c>
      <c r="E277" s="133">
        <f>+E278+E332</f>
        <v>62850</v>
      </c>
      <c r="F277" s="133"/>
      <c r="G277" s="134">
        <f>+G278+G332</f>
        <v>94349.75</v>
      </c>
      <c r="H277" s="134">
        <f t="shared" si="19"/>
        <v>150.1189339697693</v>
      </c>
    </row>
    <row r="278" spans="1:9" ht="25.5" x14ac:dyDescent="0.25">
      <c r="A278" s="229" t="s">
        <v>218</v>
      </c>
      <c r="B278" s="230"/>
      <c r="C278" s="231"/>
      <c r="D278" s="132" t="s">
        <v>219</v>
      </c>
      <c r="E278" s="133">
        <f>+E279+E308</f>
        <v>34000</v>
      </c>
      <c r="F278" s="133"/>
      <c r="G278" s="134">
        <f>+G279+G308</f>
        <v>54261.91</v>
      </c>
      <c r="H278" s="134"/>
    </row>
    <row r="279" spans="1:9" x14ac:dyDescent="0.25">
      <c r="A279" s="232" t="s">
        <v>168</v>
      </c>
      <c r="B279" s="233"/>
      <c r="C279" s="234"/>
      <c r="D279" s="135" t="s">
        <v>169</v>
      </c>
      <c r="E279" s="136">
        <f>+E280</f>
        <v>22500</v>
      </c>
      <c r="F279" s="136"/>
      <c r="G279" s="137">
        <f>+G280+G304</f>
        <v>34826.949999999997</v>
      </c>
      <c r="H279" s="137">
        <f t="shared" si="19"/>
        <v>154.78644444444441</v>
      </c>
      <c r="I279" s="68"/>
    </row>
    <row r="280" spans="1:9" x14ac:dyDescent="0.25">
      <c r="A280" s="235">
        <v>3</v>
      </c>
      <c r="B280" s="236"/>
      <c r="C280" s="237"/>
      <c r="D280" s="146" t="s">
        <v>4</v>
      </c>
      <c r="E280" s="145">
        <f>+E281+E289</f>
        <v>22500</v>
      </c>
      <c r="F280" s="145"/>
      <c r="G280" s="66">
        <f>+G281+G289</f>
        <v>32258.95</v>
      </c>
      <c r="H280" s="66">
        <f t="shared" si="19"/>
        <v>143.37311111111111</v>
      </c>
    </row>
    <row r="281" spans="1:9" x14ac:dyDescent="0.25">
      <c r="A281" s="226">
        <v>31</v>
      </c>
      <c r="B281" s="227"/>
      <c r="C281" s="228"/>
      <c r="D281" s="146" t="s">
        <v>5</v>
      </c>
      <c r="E281" s="145">
        <v>22500</v>
      </c>
      <c r="F281" s="145"/>
      <c r="G281" s="66">
        <f>+G282+G285+G287</f>
        <v>29612.68</v>
      </c>
      <c r="H281" s="66">
        <f t="shared" si="19"/>
        <v>131.61191111111111</v>
      </c>
    </row>
    <row r="282" spans="1:9" x14ac:dyDescent="0.25">
      <c r="A282" s="220">
        <v>311</v>
      </c>
      <c r="B282" s="221"/>
      <c r="C282" s="222"/>
      <c r="D282" s="146" t="s">
        <v>202</v>
      </c>
      <c r="E282" s="145"/>
      <c r="F282" s="145"/>
      <c r="G282" s="66">
        <f>+G283+G284</f>
        <v>24266.400000000001</v>
      </c>
      <c r="H282" s="66" t="e">
        <f t="shared" si="19"/>
        <v>#DIV/0!</v>
      </c>
    </row>
    <row r="283" spans="1:9" x14ac:dyDescent="0.25">
      <c r="A283" s="223">
        <v>3111</v>
      </c>
      <c r="B283" s="224"/>
      <c r="C283" s="225"/>
      <c r="D283" s="105" t="s">
        <v>47</v>
      </c>
      <c r="E283" s="8"/>
      <c r="F283" s="8"/>
      <c r="G283" s="64">
        <v>23370.7</v>
      </c>
      <c r="H283" s="66"/>
    </row>
    <row r="284" spans="1:9" x14ac:dyDescent="0.25">
      <c r="A284" s="223">
        <v>3114</v>
      </c>
      <c r="B284" s="224"/>
      <c r="C284" s="225"/>
      <c r="D284" s="105" t="s">
        <v>102</v>
      </c>
      <c r="E284" s="8"/>
      <c r="F284" s="8"/>
      <c r="G284" s="64">
        <v>895.7</v>
      </c>
      <c r="H284" s="66"/>
    </row>
    <row r="285" spans="1:9" x14ac:dyDescent="0.25">
      <c r="A285" s="220">
        <v>312</v>
      </c>
      <c r="B285" s="221"/>
      <c r="C285" s="222"/>
      <c r="D285" s="146" t="s">
        <v>103</v>
      </c>
      <c r="E285" s="145"/>
      <c r="F285" s="145"/>
      <c r="G285" s="66">
        <f>+G286</f>
        <v>1342.32</v>
      </c>
      <c r="H285" s="66" t="e">
        <f t="shared" si="19"/>
        <v>#DIV/0!</v>
      </c>
    </row>
    <row r="286" spans="1:9" x14ac:dyDescent="0.25">
      <c r="A286" s="223">
        <v>3121</v>
      </c>
      <c r="B286" s="224"/>
      <c r="C286" s="225"/>
      <c r="D286" s="105" t="s">
        <v>103</v>
      </c>
      <c r="E286" s="8"/>
      <c r="F286" s="8"/>
      <c r="G286" s="64">
        <v>1342.32</v>
      </c>
      <c r="H286" s="66"/>
    </row>
    <row r="287" spans="1:9" x14ac:dyDescent="0.25">
      <c r="A287" s="220">
        <v>313</v>
      </c>
      <c r="B287" s="221"/>
      <c r="C287" s="222"/>
      <c r="D287" s="146" t="s">
        <v>104</v>
      </c>
      <c r="E287" s="145"/>
      <c r="F287" s="145"/>
      <c r="G287" s="66">
        <f>+G288</f>
        <v>4003.96</v>
      </c>
      <c r="H287" s="66" t="e">
        <f t="shared" si="19"/>
        <v>#DIV/0!</v>
      </c>
    </row>
    <row r="288" spans="1:9" x14ac:dyDescent="0.25">
      <c r="A288" s="223">
        <v>3132</v>
      </c>
      <c r="B288" s="224"/>
      <c r="C288" s="225"/>
      <c r="D288" s="105" t="s">
        <v>105</v>
      </c>
      <c r="E288" s="8"/>
      <c r="F288" s="8"/>
      <c r="G288" s="64">
        <v>4003.96</v>
      </c>
      <c r="H288" s="66"/>
    </row>
    <row r="289" spans="1:9" x14ac:dyDescent="0.25">
      <c r="A289" s="226">
        <v>32</v>
      </c>
      <c r="B289" s="227"/>
      <c r="C289" s="228"/>
      <c r="D289" s="146" t="s">
        <v>16</v>
      </c>
      <c r="E289" s="145"/>
      <c r="F289" s="145"/>
      <c r="G289" s="66">
        <f>+G290+G295+G303+G298</f>
        <v>2646.27</v>
      </c>
      <c r="H289" s="66" t="e">
        <f t="shared" si="19"/>
        <v>#DIV/0!</v>
      </c>
    </row>
    <row r="290" spans="1:9" x14ac:dyDescent="0.25">
      <c r="A290" s="220">
        <v>321</v>
      </c>
      <c r="B290" s="221"/>
      <c r="C290" s="222"/>
      <c r="D290" s="146" t="s">
        <v>48</v>
      </c>
      <c r="E290" s="145"/>
      <c r="F290" s="145"/>
      <c r="G290" s="66">
        <f>+G291+G293+G294+G292</f>
        <v>1655.04</v>
      </c>
      <c r="H290" s="66" t="e">
        <f t="shared" si="19"/>
        <v>#DIV/0!</v>
      </c>
    </row>
    <row r="291" spans="1:9" x14ac:dyDescent="0.25">
      <c r="A291" s="223">
        <v>3211</v>
      </c>
      <c r="B291" s="224"/>
      <c r="C291" s="225"/>
      <c r="D291" s="71" t="s">
        <v>107</v>
      </c>
      <c r="E291" s="8"/>
      <c r="F291" s="8"/>
      <c r="G291" s="64">
        <v>122.91</v>
      </c>
      <c r="H291" s="66"/>
    </row>
    <row r="292" spans="1:9" ht="24" x14ac:dyDescent="0.25">
      <c r="A292" s="139"/>
      <c r="B292" s="140"/>
      <c r="C292" s="141">
        <v>3212</v>
      </c>
      <c r="D292" s="138" t="s">
        <v>108</v>
      </c>
      <c r="E292" s="8"/>
      <c r="F292" s="8"/>
      <c r="G292" s="64">
        <v>98.13</v>
      </c>
      <c r="H292" s="66"/>
    </row>
    <row r="293" spans="1:9" x14ac:dyDescent="0.25">
      <c r="A293" s="139"/>
      <c r="B293" s="140"/>
      <c r="C293" s="141">
        <v>3213</v>
      </c>
      <c r="D293" s="138" t="s">
        <v>109</v>
      </c>
      <c r="E293" s="8"/>
      <c r="F293" s="8"/>
      <c r="G293" s="64">
        <v>1185</v>
      </c>
      <c r="H293" s="66"/>
    </row>
    <row r="294" spans="1:9" ht="25.5" x14ac:dyDescent="0.25">
      <c r="A294" s="223">
        <v>3214</v>
      </c>
      <c r="B294" s="224"/>
      <c r="C294" s="225"/>
      <c r="D294" s="105" t="s">
        <v>110</v>
      </c>
      <c r="E294" s="8"/>
      <c r="F294" s="8"/>
      <c r="G294" s="64">
        <v>249</v>
      </c>
      <c r="H294" s="66"/>
    </row>
    <row r="295" spans="1:9" x14ac:dyDescent="0.25">
      <c r="A295" s="220">
        <v>322</v>
      </c>
      <c r="B295" s="221"/>
      <c r="C295" s="222"/>
      <c r="D295" s="146" t="s">
        <v>111</v>
      </c>
      <c r="E295" s="145">
        <v>600</v>
      </c>
      <c r="F295" s="145"/>
      <c r="G295" s="66">
        <f>+G296+G297</f>
        <v>481.23</v>
      </c>
      <c r="H295" s="66">
        <f t="shared" si="19"/>
        <v>80.204999999999998</v>
      </c>
    </row>
    <row r="296" spans="1:9" ht="25.5" x14ac:dyDescent="0.25">
      <c r="A296" s="223">
        <v>3221</v>
      </c>
      <c r="B296" s="224"/>
      <c r="C296" s="225"/>
      <c r="D296" s="105" t="s">
        <v>112</v>
      </c>
      <c r="E296" s="8"/>
      <c r="F296" s="8"/>
      <c r="G296" s="64">
        <v>481.23</v>
      </c>
      <c r="H296" s="66"/>
    </row>
    <row r="297" spans="1:9" x14ac:dyDescent="0.25">
      <c r="A297" s="223">
        <v>3223</v>
      </c>
      <c r="B297" s="224"/>
      <c r="C297" s="225"/>
      <c r="D297" s="105" t="s">
        <v>113</v>
      </c>
      <c r="E297" s="8"/>
      <c r="F297" s="8"/>
      <c r="G297" s="64"/>
      <c r="H297" s="66"/>
    </row>
    <row r="298" spans="1:9" x14ac:dyDescent="0.25">
      <c r="A298" s="220">
        <v>323</v>
      </c>
      <c r="B298" s="221"/>
      <c r="C298" s="222"/>
      <c r="D298" s="146" t="s">
        <v>117</v>
      </c>
      <c r="E298" s="145">
        <v>500</v>
      </c>
      <c r="F298" s="145"/>
      <c r="G298" s="66">
        <f>+G300</f>
        <v>510</v>
      </c>
      <c r="H298" s="66">
        <f t="shared" si="19"/>
        <v>102</v>
      </c>
    </row>
    <row r="299" spans="1:9" x14ac:dyDescent="0.25">
      <c r="A299" s="223">
        <v>3231</v>
      </c>
      <c r="B299" s="224"/>
      <c r="C299" s="225"/>
      <c r="D299" s="105" t="s">
        <v>118</v>
      </c>
      <c r="E299" s="8"/>
      <c r="F299" s="8"/>
      <c r="G299" s="64"/>
      <c r="H299" s="66"/>
    </row>
    <row r="300" spans="1:9" x14ac:dyDescent="0.25">
      <c r="A300" s="139"/>
      <c r="B300" s="140"/>
      <c r="C300" s="141">
        <v>3233</v>
      </c>
      <c r="D300" s="105" t="s">
        <v>120</v>
      </c>
      <c r="E300" s="8"/>
      <c r="F300" s="8"/>
      <c r="G300" s="64">
        <v>510</v>
      </c>
      <c r="H300" s="66"/>
    </row>
    <row r="301" spans="1:9" x14ac:dyDescent="0.25">
      <c r="A301" s="223">
        <v>3235</v>
      </c>
      <c r="B301" s="224"/>
      <c r="C301" s="225"/>
      <c r="D301" s="105" t="s">
        <v>122</v>
      </c>
      <c r="E301" s="8"/>
      <c r="F301" s="8"/>
      <c r="G301" s="64"/>
      <c r="H301" s="66"/>
    </row>
    <row r="302" spans="1:9" x14ac:dyDescent="0.25">
      <c r="A302" s="139"/>
      <c r="B302" s="140"/>
      <c r="C302" s="141">
        <v>3239</v>
      </c>
      <c r="D302" s="105" t="s">
        <v>125</v>
      </c>
      <c r="E302" s="8"/>
      <c r="F302" s="8"/>
      <c r="G302" s="64"/>
      <c r="H302" s="66"/>
    </row>
    <row r="303" spans="1:9" ht="25.5" x14ac:dyDescent="0.25">
      <c r="A303" s="220">
        <v>329</v>
      </c>
      <c r="B303" s="221"/>
      <c r="C303" s="222"/>
      <c r="D303" s="146" t="s">
        <v>126</v>
      </c>
      <c r="E303" s="145"/>
      <c r="F303" s="145"/>
      <c r="G303" s="66">
        <v>0</v>
      </c>
      <c r="H303" s="66" t="e">
        <f t="shared" si="19"/>
        <v>#DIV/0!</v>
      </c>
    </row>
    <row r="304" spans="1:9" ht="25.5" x14ac:dyDescent="0.25">
      <c r="A304" s="235">
        <v>4</v>
      </c>
      <c r="B304" s="236"/>
      <c r="C304" s="237"/>
      <c r="D304" s="142" t="s">
        <v>170</v>
      </c>
      <c r="E304" s="145">
        <f>+E305</f>
        <v>0</v>
      </c>
      <c r="F304" s="145"/>
      <c r="G304" s="66">
        <f>+G305</f>
        <v>2568</v>
      </c>
      <c r="H304" s="66" t="e">
        <f t="shared" si="19"/>
        <v>#DIV/0!</v>
      </c>
      <c r="I304" s="68"/>
    </row>
    <row r="305" spans="1:9" x14ac:dyDescent="0.25">
      <c r="A305" s="161"/>
      <c r="B305" s="162">
        <v>422</v>
      </c>
      <c r="C305" s="163"/>
      <c r="D305" s="146" t="s">
        <v>142</v>
      </c>
      <c r="E305" s="145"/>
      <c r="F305" s="145"/>
      <c r="G305" s="66">
        <f>+G306+G307</f>
        <v>2568</v>
      </c>
      <c r="H305" s="66"/>
    </row>
    <row r="306" spans="1:9" x14ac:dyDescent="0.25">
      <c r="A306" s="238">
        <v>4221</v>
      </c>
      <c r="B306" s="239"/>
      <c r="C306" s="240"/>
      <c r="D306" s="71" t="s">
        <v>143</v>
      </c>
      <c r="E306" s="8"/>
      <c r="F306" s="8"/>
      <c r="G306" s="64">
        <v>1490</v>
      </c>
      <c r="H306" s="64"/>
    </row>
    <row r="307" spans="1:9" x14ac:dyDescent="0.25">
      <c r="A307" s="158"/>
      <c r="B307" s="159"/>
      <c r="C307" s="179">
        <v>4223</v>
      </c>
      <c r="D307" s="105" t="s">
        <v>251</v>
      </c>
      <c r="E307" s="8"/>
      <c r="F307" s="8"/>
      <c r="G307" s="64">
        <v>1078</v>
      </c>
      <c r="H307" s="64"/>
    </row>
    <row r="308" spans="1:9" x14ac:dyDescent="0.25">
      <c r="A308" s="232" t="s">
        <v>194</v>
      </c>
      <c r="B308" s="233"/>
      <c r="C308" s="234"/>
      <c r="D308" s="135" t="s">
        <v>195</v>
      </c>
      <c r="E308" s="136">
        <f>+E309</f>
        <v>11500</v>
      </c>
      <c r="F308" s="136"/>
      <c r="G308" s="137">
        <f>+G309</f>
        <v>19434.960000000003</v>
      </c>
      <c r="H308" s="137">
        <f t="shared" ref="H308:H311" si="21">+G308/E308*100</f>
        <v>168.99965217391306</v>
      </c>
      <c r="I308" s="68"/>
    </row>
    <row r="309" spans="1:9" x14ac:dyDescent="0.25">
      <c r="A309" s="235">
        <v>3</v>
      </c>
      <c r="B309" s="236"/>
      <c r="C309" s="237"/>
      <c r="D309" s="146" t="s">
        <v>4</v>
      </c>
      <c r="E309" s="145">
        <f>+E310+E324</f>
        <v>11500</v>
      </c>
      <c r="F309" s="145"/>
      <c r="G309" s="66">
        <f>+G310+G318</f>
        <v>19434.960000000003</v>
      </c>
      <c r="H309" s="66">
        <f t="shared" si="21"/>
        <v>168.99965217391306</v>
      </c>
    </row>
    <row r="310" spans="1:9" x14ac:dyDescent="0.25">
      <c r="A310" s="226">
        <v>31</v>
      </c>
      <c r="B310" s="227"/>
      <c r="C310" s="228"/>
      <c r="D310" s="146" t="s">
        <v>5</v>
      </c>
      <c r="E310" s="145">
        <v>9640</v>
      </c>
      <c r="F310" s="145"/>
      <c r="G310" s="66">
        <f>+G311+G314+G316</f>
        <v>15970.490000000002</v>
      </c>
      <c r="H310" s="66">
        <f t="shared" si="21"/>
        <v>165.66898340248963</v>
      </c>
    </row>
    <row r="311" spans="1:9" x14ac:dyDescent="0.25">
      <c r="A311" s="220">
        <v>311</v>
      </c>
      <c r="B311" s="221"/>
      <c r="C311" s="222"/>
      <c r="D311" s="146" t="s">
        <v>202</v>
      </c>
      <c r="E311" s="145"/>
      <c r="F311" s="145"/>
      <c r="G311" s="66">
        <f>+G312+G313</f>
        <v>12936.03</v>
      </c>
      <c r="H311" s="66" t="e">
        <f t="shared" si="21"/>
        <v>#DIV/0!</v>
      </c>
    </row>
    <row r="312" spans="1:9" x14ac:dyDescent="0.25">
      <c r="A312" s="223">
        <v>3111</v>
      </c>
      <c r="B312" s="224"/>
      <c r="C312" s="225"/>
      <c r="D312" s="105" t="s">
        <v>47</v>
      </c>
      <c r="E312" s="8"/>
      <c r="F312" s="8"/>
      <c r="G312" s="64">
        <v>12936.03</v>
      </c>
      <c r="H312" s="66"/>
    </row>
    <row r="313" spans="1:9" x14ac:dyDescent="0.25">
      <c r="A313" s="223">
        <v>3114</v>
      </c>
      <c r="B313" s="224"/>
      <c r="C313" s="225"/>
      <c r="D313" s="105" t="s">
        <v>102</v>
      </c>
      <c r="E313" s="8"/>
      <c r="F313" s="8"/>
      <c r="G313" s="64">
        <v>0</v>
      </c>
      <c r="H313" s="66"/>
    </row>
    <row r="314" spans="1:9" x14ac:dyDescent="0.25">
      <c r="A314" s="220">
        <v>312</v>
      </c>
      <c r="B314" s="221"/>
      <c r="C314" s="222"/>
      <c r="D314" s="146" t="s">
        <v>103</v>
      </c>
      <c r="E314" s="145"/>
      <c r="F314" s="145"/>
      <c r="G314" s="66">
        <f>+G315</f>
        <v>900</v>
      </c>
      <c r="H314" s="66" t="e">
        <f t="shared" ref="H314" si="22">+G314/E314*100</f>
        <v>#DIV/0!</v>
      </c>
    </row>
    <row r="315" spans="1:9" x14ac:dyDescent="0.25">
      <c r="A315" s="223">
        <v>3121</v>
      </c>
      <c r="B315" s="224"/>
      <c r="C315" s="225"/>
      <c r="D315" s="105" t="s">
        <v>103</v>
      </c>
      <c r="E315" s="8"/>
      <c r="F315" s="8"/>
      <c r="G315" s="64">
        <v>900</v>
      </c>
      <c r="H315" s="66"/>
    </row>
    <row r="316" spans="1:9" x14ac:dyDescent="0.25">
      <c r="A316" s="220">
        <v>313</v>
      </c>
      <c r="B316" s="221"/>
      <c r="C316" s="222"/>
      <c r="D316" s="146" t="s">
        <v>104</v>
      </c>
      <c r="E316" s="145"/>
      <c r="F316" s="145"/>
      <c r="G316" s="66">
        <f>+G317</f>
        <v>2134.46</v>
      </c>
      <c r="H316" s="66" t="e">
        <f t="shared" ref="H316" si="23">+G316/E316*100</f>
        <v>#DIV/0!</v>
      </c>
    </row>
    <row r="317" spans="1:9" x14ac:dyDescent="0.25">
      <c r="A317" s="223">
        <v>3132</v>
      </c>
      <c r="B317" s="224"/>
      <c r="C317" s="225"/>
      <c r="D317" s="105" t="s">
        <v>105</v>
      </c>
      <c r="E317" s="8"/>
      <c r="F317" s="8"/>
      <c r="G317" s="64">
        <v>2134.46</v>
      </c>
      <c r="H317" s="66"/>
    </row>
    <row r="318" spans="1:9" x14ac:dyDescent="0.25">
      <c r="A318" s="226">
        <v>32</v>
      </c>
      <c r="B318" s="227"/>
      <c r="C318" s="228"/>
      <c r="D318" s="146" t="s">
        <v>16</v>
      </c>
      <c r="E318" s="145"/>
      <c r="F318" s="145"/>
      <c r="G318" s="66">
        <f>+G319+G324+G331+G327</f>
        <v>3464.4700000000003</v>
      </c>
      <c r="H318" s="66" t="e">
        <f t="shared" ref="H318:H319" si="24">+G318/E318*100</f>
        <v>#DIV/0!</v>
      </c>
    </row>
    <row r="319" spans="1:9" x14ac:dyDescent="0.25">
      <c r="A319" s="220">
        <v>321</v>
      </c>
      <c r="B319" s="221"/>
      <c r="C319" s="222"/>
      <c r="D319" s="146" t="s">
        <v>48</v>
      </c>
      <c r="E319" s="145"/>
      <c r="F319" s="145"/>
      <c r="G319" s="66">
        <f>+G320+G321+G322+G323</f>
        <v>368.84</v>
      </c>
      <c r="H319" s="66" t="e">
        <f t="shared" si="24"/>
        <v>#DIV/0!</v>
      </c>
    </row>
    <row r="320" spans="1:9" x14ac:dyDescent="0.25">
      <c r="A320" s="223">
        <v>3211</v>
      </c>
      <c r="B320" s="224"/>
      <c r="C320" s="225"/>
      <c r="D320" s="71" t="s">
        <v>107</v>
      </c>
      <c r="E320" s="8"/>
      <c r="F320" s="8"/>
      <c r="G320" s="64">
        <v>0</v>
      </c>
      <c r="H320" s="66"/>
    </row>
    <row r="321" spans="1:8" ht="24" x14ac:dyDescent="0.25">
      <c r="A321" s="139"/>
      <c r="B321" s="140"/>
      <c r="C321" s="141">
        <v>3212</v>
      </c>
      <c r="D321" s="138" t="s">
        <v>108</v>
      </c>
      <c r="E321" s="8"/>
      <c r="F321" s="8"/>
      <c r="G321" s="64">
        <v>368.84</v>
      </c>
      <c r="H321" s="66"/>
    </row>
    <row r="322" spans="1:8" x14ac:dyDescent="0.25">
      <c r="A322" s="139"/>
      <c r="B322" s="140"/>
      <c r="C322" s="141">
        <v>3213</v>
      </c>
      <c r="D322" s="138" t="s">
        <v>109</v>
      </c>
      <c r="E322" s="8"/>
      <c r="F322" s="8"/>
      <c r="G322" s="64">
        <v>0</v>
      </c>
      <c r="H322" s="66"/>
    </row>
    <row r="323" spans="1:8" ht="25.5" x14ac:dyDescent="0.25">
      <c r="A323" s="223">
        <v>3214</v>
      </c>
      <c r="B323" s="224"/>
      <c r="C323" s="225"/>
      <c r="D323" s="105" t="s">
        <v>110</v>
      </c>
      <c r="E323" s="8"/>
      <c r="F323" s="8"/>
      <c r="G323" s="64">
        <v>0</v>
      </c>
      <c r="H323" s="66"/>
    </row>
    <row r="324" spans="1:8" x14ac:dyDescent="0.25">
      <c r="A324" s="220">
        <v>322</v>
      </c>
      <c r="B324" s="221"/>
      <c r="C324" s="222"/>
      <c r="D324" s="146" t="s">
        <v>111</v>
      </c>
      <c r="E324" s="145">
        <v>1860</v>
      </c>
      <c r="F324" s="145"/>
      <c r="G324" s="66">
        <f>+G325+G326</f>
        <v>3095.63</v>
      </c>
      <c r="H324" s="66">
        <f t="shared" ref="H324" si="25">+G324/E324*100</f>
        <v>166.43172043010753</v>
      </c>
    </row>
    <row r="325" spans="1:8" ht="25.5" x14ac:dyDescent="0.25">
      <c r="A325" s="223">
        <v>3221</v>
      </c>
      <c r="B325" s="224"/>
      <c r="C325" s="225"/>
      <c r="D325" s="105" t="s">
        <v>112</v>
      </c>
      <c r="E325" s="8"/>
      <c r="F325" s="8"/>
      <c r="G325" s="64">
        <v>3095.63</v>
      </c>
      <c r="H325" s="66"/>
    </row>
    <row r="326" spans="1:8" x14ac:dyDescent="0.25">
      <c r="A326" s="223">
        <v>3223</v>
      </c>
      <c r="B326" s="224"/>
      <c r="C326" s="225"/>
      <c r="D326" s="105" t="s">
        <v>113</v>
      </c>
      <c r="E326" s="8"/>
      <c r="F326" s="8"/>
      <c r="G326" s="64"/>
      <c r="H326" s="66"/>
    </row>
    <row r="327" spans="1:8" x14ac:dyDescent="0.25">
      <c r="A327" s="220">
        <v>323</v>
      </c>
      <c r="B327" s="221"/>
      <c r="C327" s="222"/>
      <c r="D327" s="146" t="s">
        <v>117</v>
      </c>
      <c r="E327" s="145">
        <v>500</v>
      </c>
      <c r="F327" s="145"/>
      <c r="G327" s="66">
        <f>+G328+G329+G330</f>
        <v>0</v>
      </c>
      <c r="H327" s="66">
        <f t="shared" ref="H327" si="26">+G327/E327*100</f>
        <v>0</v>
      </c>
    </row>
    <row r="328" spans="1:8" x14ac:dyDescent="0.25">
      <c r="A328" s="223">
        <v>3231</v>
      </c>
      <c r="B328" s="224"/>
      <c r="C328" s="225"/>
      <c r="D328" s="105" t="s">
        <v>118</v>
      </c>
      <c r="E328" s="8"/>
      <c r="F328" s="8"/>
      <c r="G328" s="64"/>
      <c r="H328" s="66"/>
    </row>
    <row r="329" spans="1:8" x14ac:dyDescent="0.25">
      <c r="A329" s="223">
        <v>3235</v>
      </c>
      <c r="B329" s="224"/>
      <c r="C329" s="225"/>
      <c r="D329" s="105" t="s">
        <v>122</v>
      </c>
      <c r="E329" s="8"/>
      <c r="F329" s="8"/>
      <c r="G329" s="64"/>
      <c r="H329" s="66"/>
    </row>
    <row r="330" spans="1:8" x14ac:dyDescent="0.25">
      <c r="A330" s="139"/>
      <c r="B330" s="140"/>
      <c r="C330" s="141">
        <v>3239</v>
      </c>
      <c r="D330" s="105" t="s">
        <v>125</v>
      </c>
      <c r="E330" s="8"/>
      <c r="F330" s="8"/>
      <c r="G330" s="64"/>
      <c r="H330" s="66"/>
    </row>
    <row r="331" spans="1:8" ht="25.5" x14ac:dyDescent="0.25">
      <c r="A331" s="220">
        <v>329</v>
      </c>
      <c r="B331" s="221"/>
      <c r="C331" s="222"/>
      <c r="D331" s="146" t="s">
        <v>126</v>
      </c>
      <c r="E331" s="145"/>
      <c r="F331" s="145"/>
      <c r="G331" s="66">
        <v>0</v>
      </c>
      <c r="H331" s="66" t="e">
        <f t="shared" ref="H331" si="27">+G331/E331*100</f>
        <v>#DIV/0!</v>
      </c>
    </row>
    <row r="332" spans="1:8" ht="25.5" x14ac:dyDescent="0.25">
      <c r="A332" s="229" t="s">
        <v>218</v>
      </c>
      <c r="B332" s="230"/>
      <c r="C332" s="231"/>
      <c r="D332" s="132" t="s">
        <v>256</v>
      </c>
      <c r="E332" s="133">
        <f>+E333</f>
        <v>28850</v>
      </c>
      <c r="F332" s="133"/>
      <c r="G332" s="134">
        <f>+G333</f>
        <v>40087.840000000004</v>
      </c>
      <c r="H332" s="134">
        <f>+G332/E332*100</f>
        <v>138.95265164644715</v>
      </c>
    </row>
    <row r="333" spans="1:8" x14ac:dyDescent="0.25">
      <c r="A333" s="232" t="s">
        <v>168</v>
      </c>
      <c r="B333" s="233"/>
      <c r="C333" s="234"/>
      <c r="D333" s="135" t="s">
        <v>169</v>
      </c>
      <c r="E333" s="136">
        <f>+E334</f>
        <v>28850</v>
      </c>
      <c r="F333" s="136"/>
      <c r="G333" s="137">
        <f>+G334</f>
        <v>40087.840000000004</v>
      </c>
      <c r="H333" s="137">
        <f t="shared" ref="H333:H335" si="28">+G333/E333*100</f>
        <v>138.95265164644715</v>
      </c>
    </row>
    <row r="334" spans="1:8" x14ac:dyDescent="0.25">
      <c r="A334" s="235">
        <v>3</v>
      </c>
      <c r="B334" s="236"/>
      <c r="C334" s="237"/>
      <c r="D334" s="146" t="s">
        <v>4</v>
      </c>
      <c r="E334" s="145">
        <f>+E335+E344</f>
        <v>28850</v>
      </c>
      <c r="F334" s="145"/>
      <c r="G334" s="66">
        <f>+G335+G344</f>
        <v>40087.840000000004</v>
      </c>
      <c r="H334" s="66">
        <f t="shared" si="28"/>
        <v>138.95265164644715</v>
      </c>
    </row>
    <row r="335" spans="1:8" x14ac:dyDescent="0.25">
      <c r="A335" s="226">
        <v>31</v>
      </c>
      <c r="B335" s="227"/>
      <c r="C335" s="228"/>
      <c r="D335" s="146" t="s">
        <v>5</v>
      </c>
      <c r="E335" s="145">
        <v>27875</v>
      </c>
      <c r="F335" s="145"/>
      <c r="G335" s="66">
        <f>+G336+G340+G342</f>
        <v>38373.97</v>
      </c>
      <c r="H335" s="66">
        <f t="shared" si="28"/>
        <v>137.664466367713</v>
      </c>
    </row>
    <row r="336" spans="1:8" x14ac:dyDescent="0.25">
      <c r="A336" s="220">
        <v>311</v>
      </c>
      <c r="B336" s="221"/>
      <c r="C336" s="222"/>
      <c r="D336" s="146" t="s">
        <v>202</v>
      </c>
      <c r="E336" s="145"/>
      <c r="F336" s="145"/>
      <c r="G336" s="66">
        <f>+G337+G338+G339</f>
        <v>30570.39</v>
      </c>
      <c r="H336" s="66"/>
    </row>
    <row r="337" spans="1:8" x14ac:dyDescent="0.25">
      <c r="A337" s="223">
        <v>3111</v>
      </c>
      <c r="B337" s="224"/>
      <c r="C337" s="225"/>
      <c r="D337" s="105" t="s">
        <v>47</v>
      </c>
      <c r="E337" s="8"/>
      <c r="F337" s="8"/>
      <c r="G337" s="64">
        <v>28871.55</v>
      </c>
      <c r="H337" s="64"/>
    </row>
    <row r="338" spans="1:8" x14ac:dyDescent="0.25">
      <c r="A338" s="223">
        <v>3113</v>
      </c>
      <c r="B338" s="224"/>
      <c r="C338" s="225"/>
      <c r="D338" s="105" t="s">
        <v>101</v>
      </c>
      <c r="E338" s="8"/>
      <c r="F338" s="8"/>
      <c r="G338" s="64"/>
      <c r="H338" s="64"/>
    </row>
    <row r="339" spans="1:8" x14ac:dyDescent="0.25">
      <c r="A339" s="223">
        <v>3114</v>
      </c>
      <c r="B339" s="224"/>
      <c r="C339" s="225"/>
      <c r="D339" s="105" t="s">
        <v>102</v>
      </c>
      <c r="E339" s="8"/>
      <c r="F339" s="8"/>
      <c r="G339" s="64">
        <v>1698.84</v>
      </c>
      <c r="H339" s="64"/>
    </row>
    <row r="340" spans="1:8" x14ac:dyDescent="0.25">
      <c r="A340" s="220">
        <v>312</v>
      </c>
      <c r="B340" s="221"/>
      <c r="C340" s="222"/>
      <c r="D340" s="146" t="s">
        <v>103</v>
      </c>
      <c r="E340" s="145"/>
      <c r="F340" s="145"/>
      <c r="G340" s="66">
        <f>+G341</f>
        <v>2759.44</v>
      </c>
      <c r="H340" s="66"/>
    </row>
    <row r="341" spans="1:8" x14ac:dyDescent="0.25">
      <c r="A341" s="223">
        <v>3121</v>
      </c>
      <c r="B341" s="224"/>
      <c r="C341" s="225"/>
      <c r="D341" s="105" t="s">
        <v>103</v>
      </c>
      <c r="E341" s="8"/>
      <c r="F341" s="8"/>
      <c r="G341" s="64">
        <v>2759.44</v>
      </c>
      <c r="H341" s="64"/>
    </row>
    <row r="342" spans="1:8" x14ac:dyDescent="0.25">
      <c r="A342" s="220">
        <v>313</v>
      </c>
      <c r="B342" s="221"/>
      <c r="C342" s="222"/>
      <c r="D342" s="146" t="s">
        <v>104</v>
      </c>
      <c r="E342" s="145"/>
      <c r="F342" s="145"/>
      <c r="G342" s="66">
        <f>+G343</f>
        <v>5044.1400000000003</v>
      </c>
      <c r="H342" s="66"/>
    </row>
    <row r="343" spans="1:8" x14ac:dyDescent="0.25">
      <c r="A343" s="223">
        <v>3132</v>
      </c>
      <c r="B343" s="224"/>
      <c r="C343" s="225"/>
      <c r="D343" s="105" t="s">
        <v>105</v>
      </c>
      <c r="E343" s="8"/>
      <c r="F343" s="8"/>
      <c r="G343" s="64">
        <v>5044.1400000000003</v>
      </c>
      <c r="H343" s="64"/>
    </row>
    <row r="344" spans="1:8" x14ac:dyDescent="0.25">
      <c r="A344" s="226">
        <v>32</v>
      </c>
      <c r="B344" s="227"/>
      <c r="C344" s="228"/>
      <c r="D344" s="146" t="s">
        <v>16</v>
      </c>
      <c r="E344" s="145">
        <v>975</v>
      </c>
      <c r="F344" s="145"/>
      <c r="G344" s="66">
        <f>+G345</f>
        <v>1713.87</v>
      </c>
      <c r="H344" s="66">
        <f t="shared" ref="H344" si="29">+G344/E344*100</f>
        <v>175.78153846153845</v>
      </c>
    </row>
    <row r="345" spans="1:8" x14ac:dyDescent="0.25">
      <c r="A345" s="220">
        <v>321</v>
      </c>
      <c r="B345" s="221"/>
      <c r="C345" s="222"/>
      <c r="D345" s="146" t="s">
        <v>48</v>
      </c>
      <c r="E345" s="145"/>
      <c r="F345" s="145"/>
      <c r="G345" s="66">
        <f>+G347</f>
        <v>1713.87</v>
      </c>
      <c r="H345" s="66"/>
    </row>
    <row r="346" spans="1:8" x14ac:dyDescent="0.25">
      <c r="A346" s="223">
        <v>3211</v>
      </c>
      <c r="B346" s="224"/>
      <c r="C346" s="225"/>
      <c r="D346" s="105" t="s">
        <v>107</v>
      </c>
      <c r="E346" s="8"/>
      <c r="F346" s="8"/>
      <c r="G346" s="64"/>
      <c r="H346" s="64"/>
    </row>
    <row r="347" spans="1:8" ht="25.5" x14ac:dyDescent="0.25">
      <c r="A347" s="223">
        <v>3212</v>
      </c>
      <c r="B347" s="224"/>
      <c r="C347" s="225"/>
      <c r="D347" s="105" t="s">
        <v>108</v>
      </c>
      <c r="E347" s="8"/>
      <c r="F347" s="8"/>
      <c r="G347" s="64">
        <v>1713.87</v>
      </c>
      <c r="H347" s="64"/>
    </row>
  </sheetData>
  <mergeCells count="265">
    <mergeCell ref="A100:C100"/>
    <mergeCell ref="A99:C99"/>
    <mergeCell ref="A116:C116"/>
    <mergeCell ref="A145:C145"/>
    <mergeCell ref="A301:C301"/>
    <mergeCell ref="A303:C303"/>
    <mergeCell ref="A289:C289"/>
    <mergeCell ref="A290:C290"/>
    <mergeCell ref="A291:C291"/>
    <mergeCell ref="A294:C294"/>
    <mergeCell ref="A295:C295"/>
    <mergeCell ref="A296:C296"/>
    <mergeCell ref="A297:C297"/>
    <mergeCell ref="A298:C298"/>
    <mergeCell ref="A299:C299"/>
    <mergeCell ref="A280:C280"/>
    <mergeCell ref="A281:C281"/>
    <mergeCell ref="A282:C282"/>
    <mergeCell ref="A283:C283"/>
    <mergeCell ref="A284:C284"/>
    <mergeCell ref="A285:C285"/>
    <mergeCell ref="A286:C286"/>
    <mergeCell ref="A287:C287"/>
    <mergeCell ref="A288:C288"/>
    <mergeCell ref="A7:C7"/>
    <mergeCell ref="A10:C10"/>
    <mergeCell ref="A11:C11"/>
    <mergeCell ref="A12:C12"/>
    <mergeCell ref="A13:C13"/>
    <mergeCell ref="A9:C9"/>
    <mergeCell ref="A277:C277"/>
    <mergeCell ref="A278:C278"/>
    <mergeCell ref="A279:C279"/>
    <mergeCell ref="A14:C14"/>
    <mergeCell ref="A15:C15"/>
    <mergeCell ref="A39:C39"/>
    <mergeCell ref="A40:C40"/>
    <mergeCell ref="A45:C4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90:C90"/>
    <mergeCell ref="A91:C91"/>
    <mergeCell ref="A92:C92"/>
    <mergeCell ref="A107:C107"/>
    <mergeCell ref="A108:C108"/>
    <mergeCell ref="A46:C46"/>
    <mergeCell ref="A47:C47"/>
    <mergeCell ref="A48:C48"/>
    <mergeCell ref="A49:C49"/>
    <mergeCell ref="A58:C58"/>
    <mergeCell ref="A55:C55"/>
    <mergeCell ref="A56:C56"/>
    <mergeCell ref="A57:C57"/>
    <mergeCell ref="A59:C59"/>
    <mergeCell ref="A61:C61"/>
    <mergeCell ref="A73:C73"/>
    <mergeCell ref="A75:C75"/>
    <mergeCell ref="A65:C65"/>
    <mergeCell ref="A66:C66"/>
    <mergeCell ref="A67:C67"/>
    <mergeCell ref="A68:C68"/>
    <mergeCell ref="A69:C69"/>
    <mergeCell ref="A95:C95"/>
    <mergeCell ref="A96:C96"/>
    <mergeCell ref="A173:C173"/>
    <mergeCell ref="A174:C174"/>
    <mergeCell ref="A175:C175"/>
    <mergeCell ref="A176:C176"/>
    <mergeCell ref="A180:C180"/>
    <mergeCell ref="A177:C177"/>
    <mergeCell ref="A178:C178"/>
    <mergeCell ref="A179:C179"/>
    <mergeCell ref="A147:C147"/>
    <mergeCell ref="A148:C148"/>
    <mergeCell ref="A149:C149"/>
    <mergeCell ref="A150:C150"/>
    <mergeCell ref="A157:C157"/>
    <mergeCell ref="A156:C156"/>
    <mergeCell ref="A159:C159"/>
    <mergeCell ref="A160:C160"/>
    <mergeCell ref="A161:C161"/>
    <mergeCell ref="A162:C162"/>
    <mergeCell ref="A163:C163"/>
    <mergeCell ref="A167:C167"/>
    <mergeCell ref="A169:C169"/>
    <mergeCell ref="A170:C170"/>
    <mergeCell ref="A172:C172"/>
    <mergeCell ref="A234:C234"/>
    <mergeCell ref="A189:C189"/>
    <mergeCell ref="A190:C190"/>
    <mergeCell ref="A193:C193"/>
    <mergeCell ref="A211:C211"/>
    <mergeCell ref="A212:C212"/>
    <mergeCell ref="A181:C181"/>
    <mergeCell ref="A182:C182"/>
    <mergeCell ref="A183:C183"/>
    <mergeCell ref="A187:C187"/>
    <mergeCell ref="A188:C188"/>
    <mergeCell ref="A184:C184"/>
    <mergeCell ref="A185:C185"/>
    <mergeCell ref="A186:C186"/>
    <mergeCell ref="A191:C191"/>
    <mergeCell ref="A192:C192"/>
    <mergeCell ref="A208:C208"/>
    <mergeCell ref="A210:C210"/>
    <mergeCell ref="A233:C233"/>
    <mergeCell ref="A213:C213"/>
    <mergeCell ref="A214:C214"/>
    <mergeCell ref="A215:C215"/>
    <mergeCell ref="A216:C216"/>
    <mergeCell ref="A229:C229"/>
    <mergeCell ref="A218:C218"/>
    <mergeCell ref="A219:C219"/>
    <mergeCell ref="A220:C220"/>
    <mergeCell ref="A221:C221"/>
    <mergeCell ref="A224:C224"/>
    <mergeCell ref="A222:C222"/>
    <mergeCell ref="A225:C225"/>
    <mergeCell ref="A227:C227"/>
    <mergeCell ref="A228:C228"/>
    <mergeCell ref="A232:C232"/>
    <mergeCell ref="A113:C113"/>
    <mergeCell ref="A274:C274"/>
    <mergeCell ref="A275:C275"/>
    <mergeCell ref="A114:C114"/>
    <mergeCell ref="A154:C154"/>
    <mergeCell ref="A194:C194"/>
    <mergeCell ref="A195:C195"/>
    <mergeCell ref="A196:C196"/>
    <mergeCell ref="A197:C197"/>
    <mergeCell ref="A198:C198"/>
    <mergeCell ref="A200:C200"/>
    <mergeCell ref="A202:C202"/>
    <mergeCell ref="A217:C217"/>
    <mergeCell ref="A235:C235"/>
    <mergeCell ref="A244:C244"/>
    <mergeCell ref="A254:C254"/>
    <mergeCell ref="A255:C255"/>
    <mergeCell ref="A256:C256"/>
    <mergeCell ref="A236:C236"/>
    <mergeCell ref="A237:C237"/>
    <mergeCell ref="A238:C238"/>
    <mergeCell ref="A239:C239"/>
    <mergeCell ref="A240:C240"/>
    <mergeCell ref="A272:C272"/>
    <mergeCell ref="A2:H2"/>
    <mergeCell ref="A4:H4"/>
    <mergeCell ref="A141:C141"/>
    <mergeCell ref="A143:C143"/>
    <mergeCell ref="A97:C97"/>
    <mergeCell ref="A98:C98"/>
    <mergeCell ref="A128:C128"/>
    <mergeCell ref="A131:C131"/>
    <mergeCell ref="A50:C50"/>
    <mergeCell ref="A51:C51"/>
    <mergeCell ref="A52:C52"/>
    <mergeCell ref="A53:C53"/>
    <mergeCell ref="A54:C54"/>
    <mergeCell ref="A121:C121"/>
    <mergeCell ref="A135:C135"/>
    <mergeCell ref="A136:C136"/>
    <mergeCell ref="A137:C137"/>
    <mergeCell ref="A138:C138"/>
    <mergeCell ref="A109:C109"/>
    <mergeCell ref="A110:C110"/>
    <mergeCell ref="A118:C118"/>
    <mergeCell ref="A119:C119"/>
    <mergeCell ref="A63:C63"/>
    <mergeCell ref="A26:C26"/>
    <mergeCell ref="A27:C27"/>
    <mergeCell ref="A29:C29"/>
    <mergeCell ref="A30:C30"/>
    <mergeCell ref="A31:C31"/>
    <mergeCell ref="A28:C28"/>
    <mergeCell ref="A264:C264"/>
    <mergeCell ref="A266:C266"/>
    <mergeCell ref="A253:C253"/>
    <mergeCell ref="A259:C259"/>
    <mergeCell ref="A260:C260"/>
    <mergeCell ref="A261:C261"/>
    <mergeCell ref="A263:C263"/>
    <mergeCell ref="A257:C257"/>
    <mergeCell ref="A258:C258"/>
    <mergeCell ref="A241:C241"/>
    <mergeCell ref="A242:C242"/>
    <mergeCell ref="A243:C243"/>
    <mergeCell ref="A245:C245"/>
    <mergeCell ref="A246:C246"/>
    <mergeCell ref="A251:C251"/>
    <mergeCell ref="A230:C230"/>
    <mergeCell ref="A231:C231"/>
    <mergeCell ref="A88:C88"/>
    <mergeCell ref="A120:C120"/>
    <mergeCell ref="A315:C315"/>
    <mergeCell ref="A316:C316"/>
    <mergeCell ref="A8:D8"/>
    <mergeCell ref="A81:C81"/>
    <mergeCell ref="A83:C83"/>
    <mergeCell ref="A84:C84"/>
    <mergeCell ref="A105:C105"/>
    <mergeCell ref="A106:C106"/>
    <mergeCell ref="A78:C78"/>
    <mergeCell ref="A79:C79"/>
    <mergeCell ref="A80:C80"/>
    <mergeCell ref="A70:C70"/>
    <mergeCell ref="A71:C71"/>
    <mergeCell ref="A72:C72"/>
    <mergeCell ref="A76:C76"/>
    <mergeCell ref="A77:C77"/>
    <mergeCell ref="A32:C32"/>
    <mergeCell ref="A33:C33"/>
    <mergeCell ref="A60:C60"/>
    <mergeCell ref="A62:C62"/>
    <mergeCell ref="A64:C64"/>
    <mergeCell ref="A35:C35"/>
    <mergeCell ref="A37:C37"/>
    <mergeCell ref="A38:C38"/>
    <mergeCell ref="A328:C328"/>
    <mergeCell ref="A329:C329"/>
    <mergeCell ref="A331:C331"/>
    <mergeCell ref="A247:C247"/>
    <mergeCell ref="A248:C248"/>
    <mergeCell ref="A268:C268"/>
    <mergeCell ref="A304:C304"/>
    <mergeCell ref="A306:C306"/>
    <mergeCell ref="A317:C317"/>
    <mergeCell ref="A318:C318"/>
    <mergeCell ref="A319:C319"/>
    <mergeCell ref="A320:C320"/>
    <mergeCell ref="A323:C323"/>
    <mergeCell ref="A324:C324"/>
    <mergeCell ref="A325:C325"/>
    <mergeCell ref="A326:C326"/>
    <mergeCell ref="A327:C327"/>
    <mergeCell ref="A308:C308"/>
    <mergeCell ref="A309:C309"/>
    <mergeCell ref="A310:C310"/>
    <mergeCell ref="A311:C311"/>
    <mergeCell ref="A312:C312"/>
    <mergeCell ref="A313:C313"/>
    <mergeCell ref="A314:C314"/>
    <mergeCell ref="A346:C346"/>
    <mergeCell ref="A347:C347"/>
    <mergeCell ref="A341:C341"/>
    <mergeCell ref="A342:C342"/>
    <mergeCell ref="A343:C343"/>
    <mergeCell ref="A344:C344"/>
    <mergeCell ref="A345:C345"/>
    <mergeCell ref="A332:C332"/>
    <mergeCell ref="A333:C333"/>
    <mergeCell ref="A334:C334"/>
    <mergeCell ref="A335:C335"/>
    <mergeCell ref="A336:C336"/>
    <mergeCell ref="A337:C337"/>
    <mergeCell ref="A338:C338"/>
    <mergeCell ref="A339:C339"/>
    <mergeCell ref="A340:C34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'Rashodi prema funkcijskoj k '!Podrucje_ispisa</vt:lpstr>
      <vt:lpstr>'Rashodi prema izvorima finan'!Podrucje_ispisa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Štefica Dlesk</cp:lastModifiedBy>
  <cp:lastPrinted>2025-03-12T10:51:49Z</cp:lastPrinted>
  <dcterms:created xsi:type="dcterms:W3CDTF">2022-08-12T12:51:27Z</dcterms:created>
  <dcterms:modified xsi:type="dcterms:W3CDTF">2025-03-13T08:11:37Z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